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20" tabRatio="766" firstSheet="6" activeTab="19"/>
  </bookViews>
  <sheets>
    <sheet name="Aileen" sheetId="1" r:id="rId1"/>
    <sheet name="AngelaG" sheetId="2" r:id="rId2"/>
    <sheet name="Céline" sheetId="3" r:id="rId3"/>
    <sheet name="Charlotte" sheetId="4" r:id="rId4"/>
    <sheet name="Diane" sheetId="5" r:id="rId5"/>
    <sheet name="Jan" sheetId="6" r:id="rId6"/>
    <sheet name="Jenny" sheetId="7" r:id="rId7"/>
    <sheet name="JoA" sheetId="8" r:id="rId8"/>
    <sheet name="JoT" sheetId="9" r:id="rId9"/>
    <sheet name="JudyM" sheetId="10" r:id="rId10"/>
    <sheet name="Kim" sheetId="11" r:id="rId11"/>
    <sheet name="LizdP" sheetId="12" r:id="rId12"/>
    <sheet name="Milli" sheetId="13" r:id="rId13"/>
    <sheet name="Philippa" sheetId="14" r:id="rId14"/>
    <sheet name="Sacha" sheetId="15" r:id="rId15"/>
    <sheet name="Sandi" sheetId="16" r:id="rId16"/>
    <sheet name="Sue" sheetId="17" r:id="rId17"/>
    <sheet name="Susannah" sheetId="18" r:id="rId18"/>
    <sheet name="Tessa" sheetId="19" r:id="rId19"/>
    <sheet name="Table" sheetId="20" r:id="rId20"/>
    <sheet name="Clean" sheetId="21" r:id="rId21"/>
  </sheets>
  <definedNames>
    <definedName name="CoursePar" localSheetId="3">'Charlotte'!$A$8</definedName>
    <definedName name="CoursePar" localSheetId="20">'Clean'!$A$8</definedName>
    <definedName name="CoursePar" localSheetId="5">'Jan'!$A$8</definedName>
    <definedName name="CoursePar" localSheetId="7">'JoA'!$A$8</definedName>
    <definedName name="CoursePar" localSheetId="9">'JudyM'!$A$8</definedName>
    <definedName name="CoursePar" localSheetId="10">'Kim'!$A$8</definedName>
    <definedName name="CoursePar" localSheetId="11">'LizdP'!$A$8</definedName>
    <definedName name="CoursePar" localSheetId="13">'Philippa'!$A$8</definedName>
    <definedName name="CoursePar" localSheetId="15">'Sandi'!$A$8</definedName>
    <definedName name="CoursePar" localSheetId="16">'Sue'!$A$8</definedName>
    <definedName name="CoursePar" localSheetId="17">'Susannah'!$A$8</definedName>
    <definedName name="CoursePar">'Céline'!$A$8</definedName>
  </definedNames>
  <calcPr fullCalcOnLoad="1"/>
</workbook>
</file>

<file path=xl/comments1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0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1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2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3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4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5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6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7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8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19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2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21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3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4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5.xml><?xml version="1.0" encoding="utf-8"?>
<comments xmlns="http://schemas.openxmlformats.org/spreadsheetml/2006/main">
  <authors>
    <author>Debra Dalgleish</author>
  </authors>
  <commentLis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6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7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8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comments9.xml><?xml version="1.0" encoding="utf-8"?>
<comments xmlns="http://schemas.openxmlformats.org/spreadsheetml/2006/main">
  <authors>
    <author>Debra Dalgleish</author>
  </authors>
  <commentList>
    <comment ref="J2" authorId="0">
      <text>
        <r>
          <rPr>
            <sz val="12"/>
            <rFont val="Tahoma"/>
            <family val="2"/>
          </rPr>
          <t>The worksheet is protected, with no password</t>
        </r>
      </text>
    </comment>
    <comment ref="A29" authorId="0">
      <text>
        <r>
          <rPr>
            <sz val="12"/>
            <rFont val="Tahoma"/>
            <family val="2"/>
          </rPr>
          <t>The worksheet is protected, with no password</t>
        </r>
      </text>
    </comment>
  </commentList>
</comments>
</file>

<file path=xl/sharedStrings.xml><?xml version="1.0" encoding="utf-8"?>
<sst xmlns="http://schemas.openxmlformats.org/spreadsheetml/2006/main" count="1457" uniqueCount="93">
  <si>
    <t>Date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</si>
  <si>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</si>
  <si>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</si>
  <si>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</si>
  <si>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</si>
  <si>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</si>
  <si>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</si>
  <si>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</si>
  <si>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</si>
  <si>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</si>
  <si>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Front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</si>
  <si>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</si>
  <si>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</si>
  <si>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</si>
  <si>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</si>
  <si>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</si>
  <si>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</si>
  <si>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</si>
  <si>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</si>
  <si>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</si>
  <si>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Back</t>
  </si>
  <si>
    <t>Total</t>
  </si>
  <si>
    <t>Handicap</t>
  </si>
  <si>
    <t>Net</t>
  </si>
  <si>
    <t/>
  </si>
  <si>
    <t>Pars</t>
  </si>
  <si>
    <t>Birdies</t>
  </si>
  <si>
    <t>Average</t>
  </si>
  <si>
    <t>Eagles</t>
  </si>
  <si>
    <t>&lt;= -3</t>
  </si>
  <si>
    <t>&gt;= +3</t>
  </si>
  <si>
    <t>Hole Best</t>
  </si>
  <si>
    <t>Par</t>
  </si>
  <si>
    <t>Course Par</t>
  </si>
  <si>
    <t>Below Par</t>
  </si>
  <si>
    <t>Bogeys</t>
  </si>
  <si>
    <t>Double Bogeys</t>
  </si>
  <si>
    <t>Most frequent</t>
  </si>
  <si>
    <t>Rounds Played</t>
  </si>
  <si>
    <t>Low Score</t>
  </si>
  <si>
    <t>Low Net</t>
  </si>
  <si>
    <t>Avg Score</t>
  </si>
  <si>
    <t>Avg Net</t>
  </si>
  <si>
    <t>Data Entry</t>
  </si>
  <si>
    <t>Enter your course par info in cells C8:K8, M8:U8</t>
  </si>
  <si>
    <t>On the Scores sheet, enter date, scores and handicap for each round</t>
  </si>
  <si>
    <t>INSTRUCTIONS</t>
  </si>
  <si>
    <t>Note</t>
  </si>
  <si>
    <t xml:space="preserve">Céline Graciet </t>
  </si>
  <si>
    <t xml:space="preserve">Charlotte Hinge </t>
  </si>
  <si>
    <t xml:space="preserve">Jo Ashworth </t>
  </si>
  <si>
    <t xml:space="preserve">Susannah McClintock </t>
  </si>
  <si>
    <t xml:space="preserve">Judy McKemey </t>
  </si>
  <si>
    <t xml:space="preserve">Jan Gill </t>
  </si>
  <si>
    <t xml:space="preserve">Sandi Steele </t>
  </si>
  <si>
    <t>Kim Willis</t>
  </si>
  <si>
    <t>Player</t>
  </si>
  <si>
    <t>Nett</t>
  </si>
  <si>
    <t>Gross</t>
  </si>
  <si>
    <t>Liz de Pauley</t>
  </si>
  <si>
    <t>Sue Rose</t>
  </si>
  <si>
    <t>Cards (9h)</t>
  </si>
  <si>
    <t>Aileen Elcock</t>
  </si>
  <si>
    <r>
      <t>25</t>
    </r>
    <r>
      <rPr>
        <sz val="11"/>
        <color indexed="8"/>
        <rFont val="Calibri"/>
        <family val="2"/>
      </rPr>
      <t xml:space="preserve"> and 30</t>
    </r>
    <r>
      <rPr>
        <sz val="11"/>
        <color indexed="8"/>
        <rFont val="Calibri"/>
        <family val="2"/>
      </rPr>
      <t>/11/2016</t>
    </r>
  </si>
  <si>
    <t>Angela Graeppi</t>
  </si>
  <si>
    <r>
      <t>28- 30</t>
    </r>
    <r>
      <rPr>
        <sz val="11"/>
        <color indexed="8"/>
        <rFont val="Calibri"/>
        <family val="2"/>
      </rPr>
      <t>/11/2016</t>
    </r>
  </si>
  <si>
    <t>25+ 28/11/2016</t>
  </si>
  <si>
    <t>F9 3-12-16</t>
  </si>
  <si>
    <t>Jo Tuckey</t>
  </si>
  <si>
    <t>Jo Ashworth</t>
  </si>
  <si>
    <t>B9 7-12-16</t>
  </si>
  <si>
    <t>Sue Wright</t>
  </si>
  <si>
    <t>F9 18-12-16</t>
  </si>
  <si>
    <t>Sacha Van Tienhoven</t>
  </si>
  <si>
    <t>Céline Graciet</t>
  </si>
  <si>
    <t>Susannah McClintock</t>
  </si>
  <si>
    <t>Sandi Steele</t>
  </si>
  <si>
    <t>Charlotte Hinge</t>
  </si>
  <si>
    <t>Jan Gill</t>
  </si>
  <si>
    <t>Judy McKemey</t>
  </si>
  <si>
    <t>Philippa Kinsella</t>
  </si>
  <si>
    <t>Aileen Alcock</t>
  </si>
  <si>
    <t>B9 24-12-16</t>
  </si>
  <si>
    <t>F9 2-1-17</t>
  </si>
  <si>
    <t>F9 4-1-17</t>
  </si>
  <si>
    <t>Tessa Ball</t>
  </si>
  <si>
    <t>F9 11-1-17</t>
  </si>
  <si>
    <t>Diane Ackers</t>
  </si>
  <si>
    <t>SUM(L11:T11)</t>
  </si>
  <si>
    <t>B9 18/1/17</t>
  </si>
  <si>
    <t>Milli Fawsett</t>
  </si>
  <si>
    <t>Name</t>
  </si>
  <si>
    <t>Jenny Elliott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</si>
</sst>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-yyyy"/>
    <numFmt numFmtId="174" formatCode="[$-409]dddd\,\ mmmm\ dd\,\ yyyy"/>
    <numFmt numFmtId="175" formatCode="[$-409]d\-mmm\-yy;@"/>
    <numFmt numFmtId="176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Tahoma"/>
      <family val="2"/>
    </font>
    <font>
      <sz val="10"/>
      <name val="Arial"/>
      <family val="2"/>
    </font>
    <font>
      <u val="single"/>
      <sz val="11"/>
      <color indexed="12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theme="8" tint="-0.4999699890613556"/>
      <name val="Calibri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4" fontId="2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75" fontId="1" fillId="36" borderId="10" xfId="0" applyNumberFormat="1" applyFont="1" applyFill="1" applyBorder="1" applyAlignment="1" applyProtection="1">
      <alignment horizontal="right" wrapText="1"/>
      <protection locked="0"/>
    </xf>
    <xf numFmtId="0" fontId="1" fillId="36" borderId="10" xfId="0" applyFont="1" applyFill="1" applyBorder="1" applyAlignment="1" applyProtection="1">
      <alignment horizontal="right" wrapText="1"/>
      <protection locked="0"/>
    </xf>
    <xf numFmtId="175" fontId="0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0" fontId="0" fillId="37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175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5" fillId="37" borderId="13" xfId="0" applyFont="1" applyFill="1" applyBorder="1" applyAlignment="1" applyProtection="1">
      <alignment horizontal="center"/>
      <protection locked="0"/>
    </xf>
    <xf numFmtId="0" fontId="46" fillId="37" borderId="11" xfId="0" applyFont="1" applyFill="1" applyBorder="1" applyAlignment="1">
      <alignment/>
    </xf>
    <xf numFmtId="175" fontId="1" fillId="36" borderId="10" xfId="0" applyNumberFormat="1" applyFont="1" applyFill="1" applyBorder="1" applyAlignment="1" applyProtection="1">
      <alignment horizontal="right" wrapText="1"/>
      <protection locked="0"/>
    </xf>
    <xf numFmtId="0" fontId="0" fillId="0" borderId="14" xfId="0" applyBorder="1" applyAlignment="1">
      <alignment/>
    </xf>
    <xf numFmtId="0" fontId="43" fillId="8" borderId="15" xfId="0" applyFont="1" applyFill="1" applyBorder="1" applyAlignment="1">
      <alignment/>
    </xf>
    <xf numFmtId="0" fontId="43" fillId="8" borderId="16" xfId="0" applyFont="1" applyFill="1" applyBorder="1" applyAlignment="1">
      <alignment/>
    </xf>
    <xf numFmtId="0" fontId="43" fillId="8" borderId="17" xfId="0" applyFont="1" applyFill="1" applyBorder="1" applyAlignment="1">
      <alignment/>
    </xf>
    <xf numFmtId="0" fontId="1" fillId="37" borderId="10" xfId="0" applyFont="1" applyFill="1" applyBorder="1" applyAlignment="1" applyProtection="1">
      <alignment horizontal="right" wrapText="1"/>
      <protection locked="0"/>
    </xf>
    <xf numFmtId="0" fontId="45" fillId="38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46" fillId="37" borderId="19" xfId="0" applyFont="1" applyFill="1" applyBorder="1" applyAlignment="1">
      <alignment/>
    </xf>
    <xf numFmtId="0" fontId="0" fillId="0" borderId="19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right" vertical="top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 horizontal="right" wrapText="1"/>
    </xf>
    <xf numFmtId="0" fontId="47" fillId="39" borderId="20" xfId="0" applyFont="1" applyFill="1" applyBorder="1" applyAlignment="1">
      <alignment/>
    </xf>
    <xf numFmtId="0" fontId="47" fillId="40" borderId="21" xfId="0" applyFont="1" applyFill="1" applyBorder="1" applyAlignment="1">
      <alignment/>
    </xf>
    <xf numFmtId="0" fontId="47" fillId="41" borderId="21" xfId="0" applyFont="1" applyFill="1" applyBorder="1" applyAlignment="1">
      <alignment/>
    </xf>
    <xf numFmtId="0" fontId="47" fillId="42" borderId="21" xfId="0" applyFont="1" applyFill="1" applyBorder="1" applyAlignment="1">
      <alignment/>
    </xf>
    <xf numFmtId="0" fontId="46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4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tx_Hyperlin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20"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/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1:E17" totalsRowShown="0">
  <autoFilter ref="A1:E17"/>
  <tableColumns count="5">
    <tableColumn id="1" name="Player"/>
    <tableColumn id="2" name="Gross"/>
    <tableColumn id="3" name="Handicap"/>
    <tableColumn id="4" name="Nett"/>
    <tableColumn id="5" name="Cards (9h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U30" sqref="U30"/>
    </sheetView>
  </sheetViews>
  <sheetFormatPr defaultColWidth="11.421875" defaultRowHeight="15"/>
  <cols>
    <col min="1" max="1" width="10.8515625" style="0" customWidth="1"/>
    <col min="2" max="2" width="5.8515625" style="0" customWidth="1"/>
    <col min="3" max="3" width="6.28125" style="0" customWidth="1"/>
    <col min="4" max="4" width="5.00390625" style="0" customWidth="1"/>
    <col min="5" max="5" width="5.28125" style="0" customWidth="1"/>
    <col min="6" max="7" width="5.140625" style="0" customWidth="1"/>
    <col min="8" max="8" width="5.7109375" style="0" customWidth="1"/>
    <col min="9" max="10" width="5.28125" style="0" customWidth="1"/>
    <col min="11" max="12" width="5.00390625" style="0" customWidth="1"/>
    <col min="13" max="13" width="4.7109375" style="0" customWidth="1"/>
    <col min="14" max="14" width="4.8515625" style="0" customWidth="1"/>
    <col min="15" max="15" width="5.421875" style="0" customWidth="1"/>
    <col min="16" max="16" width="4.8515625" style="0" customWidth="1"/>
    <col min="17" max="18" width="4.7109375" style="0" customWidth="1"/>
    <col min="19" max="19" width="4.140625" style="0" customWidth="1"/>
    <col min="20" max="20" width="5.140625" style="0" customWidth="1"/>
    <col min="21" max="21" width="6.28125" style="0" customWidth="1"/>
    <col min="22" max="22" width="5.0039062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62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B49+L49</f>
        <v>2</v>
      </c>
      <c r="D4" s="6"/>
      <c r="E4" s="6"/>
      <c r="F4" s="23" t="s">
        <v>39</v>
      </c>
      <c r="G4" s="24">
        <f>MIN(V30:V48)</f>
        <v>121</v>
      </c>
      <c r="H4" s="6"/>
      <c r="I4" s="6"/>
      <c r="J4" s="23" t="s">
        <v>40</v>
      </c>
      <c r="K4" s="24">
        <f>MIN(X30:X48)</f>
        <v>121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121</v>
      </c>
      <c r="H5" s="6"/>
      <c r="I5" s="6"/>
      <c r="J5" s="23" t="s">
        <v>42</v>
      </c>
      <c r="K5" s="25">
        <f>IF(SUM(X30:X48),AVERAGE(X30:X48),0)</f>
        <v>121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6</v>
      </c>
      <c r="C10" s="16">
        <f t="shared" si="0"/>
        <v>7</v>
      </c>
      <c r="D10" s="16">
        <f t="shared" si="0"/>
        <v>6</v>
      </c>
      <c r="E10" s="16">
        <f t="shared" si="0"/>
        <v>6</v>
      </c>
      <c r="F10" s="16">
        <f t="shared" si="0"/>
        <v>8</v>
      </c>
      <c r="G10" s="16">
        <f t="shared" si="0"/>
        <v>7</v>
      </c>
      <c r="H10" s="16">
        <f t="shared" si="0"/>
        <v>6</v>
      </c>
      <c r="I10" s="16">
        <f t="shared" si="0"/>
        <v>5</v>
      </c>
      <c r="J10" s="16">
        <f t="shared" si="0"/>
        <v>8</v>
      </c>
      <c r="K10" s="16">
        <f>SUM(B10:J10)</f>
        <v>59</v>
      </c>
      <c r="L10" s="16">
        <f aca="true" t="shared" si="1" ref="L10:T10">MIN(L30:L48)</f>
        <v>8</v>
      </c>
      <c r="M10" s="16">
        <f t="shared" si="1"/>
        <v>9</v>
      </c>
      <c r="N10" s="16">
        <f t="shared" si="1"/>
        <v>7</v>
      </c>
      <c r="O10" s="16">
        <f t="shared" si="1"/>
        <v>6</v>
      </c>
      <c r="P10" s="16">
        <f t="shared" si="1"/>
        <v>8</v>
      </c>
      <c r="Q10" s="16">
        <f t="shared" si="1"/>
        <v>5</v>
      </c>
      <c r="R10" s="16">
        <f t="shared" si="1"/>
        <v>7</v>
      </c>
      <c r="S10" s="16">
        <f t="shared" si="1"/>
        <v>4</v>
      </c>
      <c r="T10" s="16">
        <f t="shared" si="1"/>
        <v>8</v>
      </c>
      <c r="U10" s="16">
        <f>SUM(L10:T10)</f>
        <v>62</v>
      </c>
      <c r="V10" s="13">
        <f>K10+U10</f>
        <v>121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7</v>
      </c>
      <c r="D11" s="5">
        <f t="shared" si="2"/>
        <v>6</v>
      </c>
      <c r="E11" s="5">
        <f t="shared" si="2"/>
        <v>6</v>
      </c>
      <c r="F11" s="5">
        <f t="shared" si="2"/>
        <v>8</v>
      </c>
      <c r="G11" s="5">
        <f t="shared" si="2"/>
        <v>7</v>
      </c>
      <c r="H11" s="5">
        <f t="shared" si="2"/>
        <v>6</v>
      </c>
      <c r="I11" s="5">
        <f t="shared" si="2"/>
        <v>5</v>
      </c>
      <c r="J11" s="5">
        <f t="shared" si="2"/>
        <v>8</v>
      </c>
      <c r="K11" s="16">
        <f>SUM(B11:J11)</f>
        <v>59</v>
      </c>
      <c r="L11" s="5">
        <f aca="true" t="shared" si="3" ref="L11:T11">IF(SUM(L30:L48),CEILING(AVERAGE(L30:L48),1),0)</f>
        <v>8</v>
      </c>
      <c r="M11" s="5">
        <f t="shared" si="3"/>
        <v>9</v>
      </c>
      <c r="N11" s="5">
        <f t="shared" si="3"/>
        <v>7</v>
      </c>
      <c r="O11" s="5">
        <f t="shared" si="3"/>
        <v>6</v>
      </c>
      <c r="P11" s="5">
        <f t="shared" si="3"/>
        <v>8</v>
      </c>
      <c r="Q11" s="5">
        <f t="shared" si="3"/>
        <v>5</v>
      </c>
      <c r="R11" s="5">
        <f t="shared" si="3"/>
        <v>7</v>
      </c>
      <c r="S11" s="5">
        <f t="shared" si="3"/>
        <v>4</v>
      </c>
      <c r="T11" s="5">
        <f t="shared" si="3"/>
        <v>8</v>
      </c>
      <c r="U11" s="13">
        <f>SUM(L11:T11)</f>
        <v>62</v>
      </c>
      <c r="V11" s="13">
        <f>K11+U11</f>
        <v>121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0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0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1</v>
      </c>
      <c r="C17" s="5">
        <f t="shared" si="15"/>
        <v>0</v>
      </c>
      <c r="D17" s="5">
        <f t="shared" si="15"/>
        <v>0</v>
      </c>
      <c r="E17" s="5">
        <f t="shared" si="15"/>
        <v>0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1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1</v>
      </c>
      <c r="T17" s="5">
        <f t="shared" si="16"/>
        <v>0</v>
      </c>
      <c r="U17" s="17">
        <f t="shared" si="7"/>
        <v>1</v>
      </c>
      <c r="V17" s="17">
        <f t="shared" si="8"/>
        <v>2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0</v>
      </c>
      <c r="C18" s="5">
        <f t="shared" si="17"/>
        <v>1</v>
      </c>
      <c r="D18" s="5">
        <f t="shared" si="17"/>
        <v>0</v>
      </c>
      <c r="E18" s="5">
        <f t="shared" si="17"/>
        <v>1</v>
      </c>
      <c r="F18" s="5">
        <f t="shared" si="17"/>
        <v>0</v>
      </c>
      <c r="G18" s="5">
        <f t="shared" si="17"/>
        <v>0</v>
      </c>
      <c r="H18" s="5">
        <f t="shared" si="17"/>
        <v>1</v>
      </c>
      <c r="I18" s="5">
        <f t="shared" si="17"/>
        <v>1</v>
      </c>
      <c r="J18" s="5">
        <f t="shared" si="17"/>
        <v>0</v>
      </c>
      <c r="K18" s="17">
        <f t="shared" si="5"/>
        <v>4</v>
      </c>
      <c r="L18" s="5">
        <f aca="true" t="shared" si="18" ref="L18:T18">COUNTIF(L30:L48,L$8+2)</f>
        <v>0</v>
      </c>
      <c r="M18" s="5">
        <f t="shared" si="18"/>
        <v>0</v>
      </c>
      <c r="N18" s="5">
        <f t="shared" si="18"/>
        <v>0</v>
      </c>
      <c r="O18" s="5">
        <f t="shared" si="18"/>
        <v>1</v>
      </c>
      <c r="P18" s="5">
        <f t="shared" si="18"/>
        <v>0</v>
      </c>
      <c r="Q18" s="5">
        <f t="shared" si="18"/>
        <v>1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2</v>
      </c>
      <c r="V18" s="17">
        <f t="shared" si="8"/>
        <v>6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1</v>
      </c>
      <c r="E19" s="5">
        <f t="shared" si="19"/>
        <v>0</v>
      </c>
      <c r="F19" s="5">
        <f t="shared" si="19"/>
        <v>1</v>
      </c>
      <c r="G19" s="5">
        <f t="shared" si="19"/>
        <v>1</v>
      </c>
      <c r="H19" s="5">
        <f t="shared" si="19"/>
        <v>0</v>
      </c>
      <c r="I19" s="5">
        <f t="shared" si="19"/>
        <v>0</v>
      </c>
      <c r="J19" s="5">
        <f t="shared" si="19"/>
        <v>1</v>
      </c>
      <c r="K19" s="17">
        <f t="shared" si="5"/>
        <v>4</v>
      </c>
      <c r="L19" s="5">
        <f aca="true" t="shared" si="20" ref="L19:T19">COUNTIF(L30:L48,"&gt;="&amp;L$8+3)</f>
        <v>1</v>
      </c>
      <c r="M19" s="5">
        <f t="shared" si="20"/>
        <v>1</v>
      </c>
      <c r="N19" s="5">
        <f t="shared" si="20"/>
        <v>1</v>
      </c>
      <c r="O19" s="5">
        <f t="shared" si="20"/>
        <v>0</v>
      </c>
      <c r="P19" s="5">
        <f t="shared" si="20"/>
        <v>1</v>
      </c>
      <c r="Q19" s="5">
        <f t="shared" si="20"/>
        <v>0</v>
      </c>
      <c r="R19" s="5">
        <f t="shared" si="20"/>
        <v>1</v>
      </c>
      <c r="S19" s="5">
        <f t="shared" si="20"/>
        <v>0</v>
      </c>
      <c r="T19" s="5">
        <f t="shared" si="20"/>
        <v>1</v>
      </c>
      <c r="U19" s="17">
        <f t="shared" si="7"/>
        <v>6</v>
      </c>
      <c r="V19" s="17">
        <f t="shared" si="8"/>
        <v>10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1</v>
      </c>
      <c r="M21" s="10">
        <f aca="true" t="shared" si="22" ref="M21:V21">SUM(M13:M19)</f>
        <v>1</v>
      </c>
      <c r="N21" s="10">
        <f t="shared" si="22"/>
        <v>1</v>
      </c>
      <c r="O21" s="10">
        <f t="shared" si="22"/>
        <v>1</v>
      </c>
      <c r="P21" s="10">
        <f t="shared" si="22"/>
        <v>1</v>
      </c>
      <c r="Q21" s="10">
        <f t="shared" si="22"/>
        <v>1</v>
      </c>
      <c r="R21" s="10">
        <f t="shared" si="22"/>
        <v>1</v>
      </c>
      <c r="S21" s="10">
        <f t="shared" si="22"/>
        <v>1</v>
      </c>
      <c r="T21" s="10">
        <f t="shared" si="22"/>
        <v>1</v>
      </c>
      <c r="U21" s="11">
        <f t="shared" si="22"/>
        <v>9</v>
      </c>
      <c r="V21" s="11">
        <f t="shared" si="22"/>
        <v>18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42704</v>
      </c>
      <c r="B30" s="29">
        <v>6</v>
      </c>
      <c r="C30" s="29">
        <v>7</v>
      </c>
      <c r="D30" s="29">
        <v>6</v>
      </c>
      <c r="E30" s="29">
        <v>6</v>
      </c>
      <c r="F30" s="29">
        <v>8</v>
      </c>
      <c r="G30" s="29">
        <v>7</v>
      </c>
      <c r="H30" s="29">
        <v>6</v>
      </c>
      <c r="I30" s="29">
        <v>5</v>
      </c>
      <c r="J30" s="29">
        <v>8</v>
      </c>
      <c r="K30" s="17">
        <f aca="true" t="shared" si="23" ref="K30:K48">IF($A30="","",SUM(B30:J30))</f>
        <v>59</v>
      </c>
      <c r="L30" s="29">
        <v>8</v>
      </c>
      <c r="M30" s="29">
        <v>9</v>
      </c>
      <c r="N30" s="29">
        <v>7</v>
      </c>
      <c r="O30" s="29">
        <v>6</v>
      </c>
      <c r="P30" s="29">
        <v>8</v>
      </c>
      <c r="Q30" s="29">
        <v>5</v>
      </c>
      <c r="R30" s="29">
        <v>7</v>
      </c>
      <c r="S30" s="29">
        <v>4</v>
      </c>
      <c r="T30" s="29">
        <v>8</v>
      </c>
      <c r="U30" s="17">
        <f aca="true" t="shared" si="24" ref="U30:U48">IF($A30="","",SUM(L30:T30))</f>
        <v>62</v>
      </c>
      <c r="V30" s="17">
        <f aca="true" t="shared" si="25" ref="V30:V48">IF($A30="","",K30+U30)</f>
        <v>121</v>
      </c>
      <c r="W30" s="29"/>
      <c r="X30" s="11">
        <f aca="true" t="shared" si="26" ref="X30:X48">IF($A30="","",V30-W30)</f>
        <v>121</v>
      </c>
      <c r="Y30" s="34" t="s">
        <v>70</v>
      </c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>
        <f>COUNT(B30:B48)</f>
        <v>1</v>
      </c>
      <c r="L49">
        <f>COUNT(L30:L48)</f>
        <v>1</v>
      </c>
    </row>
  </sheetData>
  <sheetProtection/>
  <conditionalFormatting sqref="B13:V19">
    <cfRule type="expression" priority="4" dxfId="5" stopIfTrue="1">
      <formula>Aileen!B13=MAX(Aileen!A$13:A$19)</formula>
    </cfRule>
  </conditionalFormatting>
  <conditionalFormatting sqref="B10:V11">
    <cfRule type="expression" priority="5" dxfId="1" stopIfTrue="1">
      <formula>Aileen!B10=Aileen!B$8</formula>
    </cfRule>
    <cfRule type="expression" priority="6" dxfId="0" stopIfTrue="1">
      <formula>Aileen!B10&lt;Aileen!B$8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Aileen!B30=OFFSET(CoursePar,0,COLUMN()-1)</formula>
    </cfRule>
    <cfRule type="expression" priority="3" dxfId="0" stopIfTrue="1">
      <formula>Aileen!B30&lt;OFFSET(CoursePar,0,COLUMN()-1)</formula>
    </cfRule>
  </conditionalFormatting>
  <printOptions/>
  <pageMargins left="0.75" right="0.75" top="1" bottom="1" header="0.5" footer="0.5"/>
  <pageSetup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K33" sqref="K33"/>
    </sheetView>
  </sheetViews>
  <sheetFormatPr defaultColWidth="9.140625" defaultRowHeight="15"/>
  <cols>
    <col min="1" max="1" width="16.7109375" style="6" customWidth="1"/>
    <col min="2" max="2" width="4.281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4.28125" style="6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52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6</v>
      </c>
      <c r="F4" s="23" t="s">
        <v>39</v>
      </c>
      <c r="G4" s="24">
        <f>MIN(V30:V48)</f>
        <v>37</v>
      </c>
      <c r="J4" s="23" t="s">
        <v>40</v>
      </c>
      <c r="K4" s="24">
        <f>MIN(X30:X48)</f>
        <v>37</v>
      </c>
    </row>
    <row r="5" spans="6:11" ht="15">
      <c r="F5" s="23" t="s">
        <v>41</v>
      </c>
      <c r="G5" s="25">
        <f>IF(SUM(V30:V48),AVERAGE(V30:V48),0)</f>
        <v>62.25</v>
      </c>
      <c r="J5" s="23" t="s">
        <v>42</v>
      </c>
      <c r="K5" s="25">
        <f>IF(SUM(X30:X48),AVERAGE(X30:X48),0)</f>
        <v>62.25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5</v>
      </c>
      <c r="C10" s="16">
        <f t="shared" si="0"/>
        <v>5</v>
      </c>
      <c r="D10" s="16">
        <f t="shared" si="0"/>
        <v>2</v>
      </c>
      <c r="E10" s="16">
        <f t="shared" si="0"/>
        <v>4</v>
      </c>
      <c r="F10" s="16">
        <f t="shared" si="0"/>
        <v>4</v>
      </c>
      <c r="G10" s="16">
        <f t="shared" si="0"/>
        <v>3</v>
      </c>
      <c r="H10" s="16">
        <f t="shared" si="0"/>
        <v>3</v>
      </c>
      <c r="I10" s="16">
        <f t="shared" si="0"/>
        <v>2</v>
      </c>
      <c r="J10" s="16">
        <f t="shared" si="0"/>
        <v>4</v>
      </c>
      <c r="K10" s="16">
        <f>SUM(B10:J10)</f>
        <v>32</v>
      </c>
      <c r="L10" s="16">
        <f aca="true" t="shared" si="1" ref="L10:T10">MIN(L30:L48)</f>
        <v>5</v>
      </c>
      <c r="M10" s="16">
        <f t="shared" si="1"/>
        <v>5</v>
      </c>
      <c r="N10" s="16">
        <f t="shared" si="1"/>
        <v>3</v>
      </c>
      <c r="O10" s="16">
        <f t="shared" si="1"/>
        <v>4</v>
      </c>
      <c r="P10" s="16">
        <f t="shared" si="1"/>
        <v>5</v>
      </c>
      <c r="Q10" s="16">
        <f t="shared" si="1"/>
        <v>3</v>
      </c>
      <c r="R10" s="16">
        <f t="shared" si="1"/>
        <v>5</v>
      </c>
      <c r="S10" s="16">
        <f t="shared" si="1"/>
        <v>3</v>
      </c>
      <c r="T10" s="16">
        <f t="shared" si="1"/>
        <v>4</v>
      </c>
      <c r="U10" s="16">
        <f>SUM(L10:T10)</f>
        <v>37</v>
      </c>
      <c r="V10" s="13">
        <f>K10+U10</f>
        <v>69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7</v>
      </c>
      <c r="D11" s="5">
        <f t="shared" si="2"/>
        <v>4</v>
      </c>
      <c r="E11" s="5">
        <f t="shared" si="2"/>
        <v>5</v>
      </c>
      <c r="F11" s="5">
        <f t="shared" si="2"/>
        <v>5</v>
      </c>
      <c r="G11" s="5">
        <f t="shared" si="2"/>
        <v>4</v>
      </c>
      <c r="H11" s="5">
        <f t="shared" si="2"/>
        <v>5</v>
      </c>
      <c r="I11" s="5">
        <f t="shared" si="2"/>
        <v>3</v>
      </c>
      <c r="J11" s="5">
        <f t="shared" si="2"/>
        <v>5</v>
      </c>
      <c r="K11" s="16">
        <f>SUM(B11:J11)</f>
        <v>44</v>
      </c>
      <c r="L11" s="5">
        <f aca="true" t="shared" si="3" ref="L11:T11">IF(SUM(L30:L48),CEILING(AVERAGE(L30:L48),1),0)</f>
        <v>5</v>
      </c>
      <c r="M11" s="5">
        <f t="shared" si="3"/>
        <v>6</v>
      </c>
      <c r="N11" s="5">
        <f t="shared" si="3"/>
        <v>5</v>
      </c>
      <c r="O11" s="5">
        <f t="shared" si="3"/>
        <v>6</v>
      </c>
      <c r="P11" s="5">
        <f t="shared" si="3"/>
        <v>5</v>
      </c>
      <c r="Q11" s="5">
        <f t="shared" si="3"/>
        <v>3</v>
      </c>
      <c r="R11" s="5">
        <f t="shared" si="3"/>
        <v>5</v>
      </c>
      <c r="S11" s="5">
        <f t="shared" si="3"/>
        <v>4</v>
      </c>
      <c r="T11" s="5">
        <f t="shared" si="3"/>
        <v>6</v>
      </c>
      <c r="U11" s="13">
        <f>SUM(L11:T11)</f>
        <v>45</v>
      </c>
      <c r="V11" s="13">
        <f>K11+U11</f>
        <v>89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1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1</v>
      </c>
      <c r="I15" s="5">
        <f t="shared" si="11"/>
        <v>1</v>
      </c>
      <c r="J15" s="5">
        <f t="shared" si="11"/>
        <v>0</v>
      </c>
      <c r="K15" s="17">
        <f t="shared" si="5"/>
        <v>3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3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2</v>
      </c>
      <c r="C16" s="5">
        <f t="shared" si="13"/>
        <v>1</v>
      </c>
      <c r="D16" s="5">
        <f t="shared" si="13"/>
        <v>0</v>
      </c>
      <c r="E16" s="5">
        <f t="shared" si="13"/>
        <v>1</v>
      </c>
      <c r="F16" s="5">
        <f t="shared" si="13"/>
        <v>1</v>
      </c>
      <c r="G16" s="5">
        <f t="shared" si="13"/>
        <v>3</v>
      </c>
      <c r="H16" s="5">
        <f t="shared" si="13"/>
        <v>2</v>
      </c>
      <c r="I16" s="5">
        <f t="shared" si="13"/>
        <v>2</v>
      </c>
      <c r="J16" s="5">
        <f t="shared" si="13"/>
        <v>1</v>
      </c>
      <c r="K16" s="17">
        <f>SUM(B16:J16)</f>
        <v>13</v>
      </c>
      <c r="L16" s="5">
        <f aca="true" t="shared" si="14" ref="L16:T16">COUNTIF(L30:L48,L$8)</f>
        <v>0</v>
      </c>
      <c r="M16" s="5">
        <f t="shared" si="14"/>
        <v>1</v>
      </c>
      <c r="N16" s="5">
        <f t="shared" si="14"/>
        <v>1</v>
      </c>
      <c r="O16" s="5">
        <f t="shared" si="14"/>
        <v>1</v>
      </c>
      <c r="P16" s="5">
        <f t="shared" si="14"/>
        <v>2</v>
      </c>
      <c r="Q16" s="5">
        <f t="shared" si="14"/>
        <v>2</v>
      </c>
      <c r="R16" s="5">
        <f t="shared" si="14"/>
        <v>0</v>
      </c>
      <c r="S16" s="5">
        <f t="shared" si="14"/>
        <v>1</v>
      </c>
      <c r="T16" s="5">
        <f t="shared" si="14"/>
        <v>1</v>
      </c>
      <c r="U16" s="17">
        <f t="shared" si="7"/>
        <v>9</v>
      </c>
      <c r="V16" s="17">
        <f t="shared" si="8"/>
        <v>22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2</v>
      </c>
      <c r="C17" s="5">
        <f t="shared" si="15"/>
        <v>1</v>
      </c>
      <c r="D17" s="5">
        <f t="shared" si="15"/>
        <v>3</v>
      </c>
      <c r="E17" s="5">
        <f t="shared" si="15"/>
        <v>2</v>
      </c>
      <c r="F17" s="5">
        <f t="shared" si="15"/>
        <v>2</v>
      </c>
      <c r="G17" s="5">
        <f t="shared" si="15"/>
        <v>1</v>
      </c>
      <c r="H17" s="5">
        <f t="shared" si="15"/>
        <v>0</v>
      </c>
      <c r="I17" s="5">
        <f t="shared" si="15"/>
        <v>1</v>
      </c>
      <c r="J17" s="5">
        <f t="shared" si="15"/>
        <v>2</v>
      </c>
      <c r="K17" s="17">
        <f t="shared" si="5"/>
        <v>14</v>
      </c>
      <c r="L17" s="5">
        <f aca="true" t="shared" si="16" ref="L17:T17">COUNTIF(L30:L48,L$8+1)</f>
        <v>2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2</v>
      </c>
      <c r="S17" s="5">
        <f t="shared" si="16"/>
        <v>1</v>
      </c>
      <c r="T17" s="5">
        <f t="shared" si="16"/>
        <v>0</v>
      </c>
      <c r="U17" s="17">
        <f t="shared" si="7"/>
        <v>5</v>
      </c>
      <c r="V17" s="17">
        <f t="shared" si="8"/>
        <v>19</v>
      </c>
    </row>
    <row r="18" spans="1:22" s="1" customFormat="1" ht="15">
      <c r="A18" s="8" t="s">
        <v>36</v>
      </c>
      <c r="B18" s="5">
        <f aca="true" t="shared" si="17" ref="B18:J18">COUNTIF(B30:B48,B$8+2)</f>
        <v>0</v>
      </c>
      <c r="C18" s="5">
        <f t="shared" si="17"/>
        <v>2</v>
      </c>
      <c r="D18" s="5">
        <f t="shared" si="17"/>
        <v>0</v>
      </c>
      <c r="E18" s="5">
        <f t="shared" si="17"/>
        <v>1</v>
      </c>
      <c r="F18" s="5">
        <f t="shared" si="17"/>
        <v>1</v>
      </c>
      <c r="G18" s="5">
        <f t="shared" si="17"/>
        <v>0</v>
      </c>
      <c r="H18" s="5">
        <f t="shared" si="17"/>
        <v>1</v>
      </c>
      <c r="I18" s="5">
        <f t="shared" si="17"/>
        <v>0</v>
      </c>
      <c r="J18" s="5">
        <f t="shared" si="17"/>
        <v>1</v>
      </c>
      <c r="K18" s="17">
        <f t="shared" si="5"/>
        <v>6</v>
      </c>
      <c r="L18" s="5">
        <f aca="true" t="shared" si="18" ref="L18:T18">COUNTIF(L30:L48,L$8+2)</f>
        <v>0</v>
      </c>
      <c r="M18" s="5">
        <f t="shared" si="18"/>
        <v>1</v>
      </c>
      <c r="N18" s="5">
        <f t="shared" si="18"/>
        <v>0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1</v>
      </c>
      <c r="V18" s="17">
        <f t="shared" si="8"/>
        <v>7</v>
      </c>
    </row>
    <row r="19" spans="1:22" s="1" customFormat="1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0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0</v>
      </c>
      <c r="I19" s="5">
        <f t="shared" si="19"/>
        <v>0</v>
      </c>
      <c r="J19" s="5">
        <f t="shared" si="19"/>
        <v>0</v>
      </c>
      <c r="K19" s="17">
        <f t="shared" si="5"/>
        <v>0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1</v>
      </c>
      <c r="O19" s="5">
        <f t="shared" si="20"/>
        <v>1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1</v>
      </c>
      <c r="U19" s="17">
        <f t="shared" si="7"/>
        <v>3</v>
      </c>
      <c r="V19" s="17">
        <f t="shared" si="8"/>
        <v>3</v>
      </c>
    </row>
    <row r="20" ht="3.75" customHeight="1"/>
    <row r="21" spans="1:22" ht="15">
      <c r="A21" s="8" t="s">
        <v>21</v>
      </c>
      <c r="B21" s="10">
        <f>SUM(B13:B19)</f>
        <v>4</v>
      </c>
      <c r="C21" s="10">
        <f aca="true" t="shared" si="21" ref="C21:K21">SUM(C13:C19)</f>
        <v>4</v>
      </c>
      <c r="D21" s="10">
        <f t="shared" si="21"/>
        <v>4</v>
      </c>
      <c r="E21" s="10">
        <f t="shared" si="21"/>
        <v>4</v>
      </c>
      <c r="F21" s="10">
        <f t="shared" si="21"/>
        <v>4</v>
      </c>
      <c r="G21" s="10">
        <f t="shared" si="21"/>
        <v>4</v>
      </c>
      <c r="H21" s="10">
        <f t="shared" si="21"/>
        <v>4</v>
      </c>
      <c r="I21" s="10">
        <f t="shared" si="21"/>
        <v>4</v>
      </c>
      <c r="J21" s="10">
        <f t="shared" si="21"/>
        <v>4</v>
      </c>
      <c r="K21" s="11">
        <f t="shared" si="21"/>
        <v>36</v>
      </c>
      <c r="L21" s="10">
        <f>SUM(L13:L19)</f>
        <v>2</v>
      </c>
      <c r="M21" s="10">
        <f aca="true" t="shared" si="22" ref="M21:V21">SUM(M13:M19)</f>
        <v>2</v>
      </c>
      <c r="N21" s="10">
        <f t="shared" si="22"/>
        <v>2</v>
      </c>
      <c r="O21" s="10">
        <f t="shared" si="22"/>
        <v>2</v>
      </c>
      <c r="P21" s="10">
        <f t="shared" si="22"/>
        <v>2</v>
      </c>
      <c r="Q21" s="10">
        <f t="shared" si="22"/>
        <v>2</v>
      </c>
      <c r="R21" s="10">
        <f t="shared" si="22"/>
        <v>2</v>
      </c>
      <c r="S21" s="10">
        <f t="shared" si="22"/>
        <v>2</v>
      </c>
      <c r="T21" s="10">
        <f t="shared" si="22"/>
        <v>2</v>
      </c>
      <c r="U21" s="11">
        <f t="shared" si="22"/>
        <v>18</v>
      </c>
      <c r="V21" s="11">
        <f t="shared" si="22"/>
        <v>54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42690</v>
      </c>
      <c r="B30" s="29">
        <v>5</v>
      </c>
      <c r="C30" s="29">
        <v>7</v>
      </c>
      <c r="D30" s="29">
        <v>4</v>
      </c>
      <c r="E30" s="29">
        <v>5</v>
      </c>
      <c r="F30" s="29">
        <v>5</v>
      </c>
      <c r="G30" s="29">
        <v>3</v>
      </c>
      <c r="H30" s="29">
        <v>4</v>
      </c>
      <c r="I30" s="29">
        <v>3</v>
      </c>
      <c r="J30" s="29">
        <v>6</v>
      </c>
      <c r="K30" s="17">
        <f aca="true" t="shared" si="23" ref="K30:K48">IF($A30="","",SUM(B30:J30))</f>
        <v>42</v>
      </c>
      <c r="L30" s="29">
        <v>5</v>
      </c>
      <c r="M30" s="29">
        <v>7</v>
      </c>
      <c r="N30" s="29">
        <v>6</v>
      </c>
      <c r="O30" s="29">
        <v>7</v>
      </c>
      <c r="P30" s="29">
        <v>5</v>
      </c>
      <c r="Q30" s="29">
        <v>3</v>
      </c>
      <c r="R30" s="29">
        <v>5</v>
      </c>
      <c r="S30" s="29">
        <v>4</v>
      </c>
      <c r="T30" s="29">
        <v>7</v>
      </c>
      <c r="U30" s="17">
        <f aca="true" t="shared" si="24" ref="U30:U48">IF($A30="","",SUM(L30:T30))</f>
        <v>49</v>
      </c>
      <c r="V30" s="17">
        <f aca="true" t="shared" si="25" ref="V30:V48">IF($A30="","",K30+U30)</f>
        <v>91</v>
      </c>
      <c r="W30" s="29"/>
      <c r="X30" s="11">
        <f aca="true" t="shared" si="26" ref="X30:X48">IF($A30="","",V30-W30)</f>
        <v>91</v>
      </c>
      <c r="Y30" s="34"/>
    </row>
    <row r="31" spans="1:25" ht="15">
      <c r="A31" s="28">
        <v>42704</v>
      </c>
      <c r="B31" s="29">
        <v>6</v>
      </c>
      <c r="C31" s="29">
        <v>7</v>
      </c>
      <c r="D31" s="29">
        <v>4</v>
      </c>
      <c r="E31" s="29">
        <v>4</v>
      </c>
      <c r="F31" s="29">
        <v>5</v>
      </c>
      <c r="G31" s="29">
        <v>4</v>
      </c>
      <c r="H31" s="29">
        <v>6</v>
      </c>
      <c r="I31" s="29">
        <v>4</v>
      </c>
      <c r="J31" s="29">
        <v>5</v>
      </c>
      <c r="K31" s="17">
        <f t="shared" si="23"/>
        <v>45</v>
      </c>
      <c r="L31" s="29">
        <v>5</v>
      </c>
      <c r="M31" s="29">
        <v>5</v>
      </c>
      <c r="N31" s="29">
        <v>3</v>
      </c>
      <c r="O31" s="29">
        <v>4</v>
      </c>
      <c r="P31" s="29">
        <v>5</v>
      </c>
      <c r="Q31" s="29">
        <v>3</v>
      </c>
      <c r="R31" s="29">
        <v>5</v>
      </c>
      <c r="S31" s="29">
        <v>3</v>
      </c>
      <c r="T31" s="29">
        <v>4</v>
      </c>
      <c r="U31" s="17">
        <f t="shared" si="24"/>
        <v>37</v>
      </c>
      <c r="V31" s="17">
        <f t="shared" si="25"/>
        <v>82</v>
      </c>
      <c r="W31" s="29"/>
      <c r="X31" s="11">
        <f t="shared" si="26"/>
        <v>82</v>
      </c>
      <c r="Y31" s="34" t="s">
        <v>70</v>
      </c>
    </row>
    <row r="32" spans="1:25" ht="15">
      <c r="A32" s="28">
        <v>42739</v>
      </c>
      <c r="B32" s="29">
        <v>5</v>
      </c>
      <c r="C32" s="29">
        <v>5</v>
      </c>
      <c r="D32" s="29">
        <v>2</v>
      </c>
      <c r="E32" s="29">
        <v>6</v>
      </c>
      <c r="F32" s="29">
        <v>6</v>
      </c>
      <c r="G32" s="29">
        <v>3</v>
      </c>
      <c r="H32" s="29">
        <v>3</v>
      </c>
      <c r="I32" s="29">
        <v>2</v>
      </c>
      <c r="J32" s="29">
        <v>5</v>
      </c>
      <c r="K32" s="17">
        <f t="shared" si="23"/>
        <v>37</v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  <v>0</v>
      </c>
      <c r="V32" s="17">
        <f t="shared" si="25"/>
        <v>37</v>
      </c>
      <c r="W32" s="29"/>
      <c r="X32" s="11">
        <f t="shared" si="26"/>
        <v>37</v>
      </c>
      <c r="Y32" s="34"/>
    </row>
    <row r="33" spans="1:25" ht="13.5">
      <c r="A33" s="28">
        <v>42746</v>
      </c>
      <c r="B33" s="29">
        <v>6</v>
      </c>
      <c r="C33" s="29">
        <v>6</v>
      </c>
      <c r="D33" s="29">
        <v>4</v>
      </c>
      <c r="E33" s="29">
        <v>5</v>
      </c>
      <c r="F33" s="29">
        <v>4</v>
      </c>
      <c r="G33" s="29">
        <v>3</v>
      </c>
      <c r="H33" s="29">
        <v>4</v>
      </c>
      <c r="I33" s="29">
        <v>3</v>
      </c>
      <c r="J33" s="29">
        <v>4</v>
      </c>
      <c r="K33" s="17">
        <f t="shared" si="23"/>
        <v>39</v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  <v>0</v>
      </c>
      <c r="V33" s="17">
        <f t="shared" si="25"/>
        <v>39</v>
      </c>
      <c r="W33" s="29"/>
      <c r="X33" s="11">
        <f t="shared" si="26"/>
        <v>39</v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4</v>
      </c>
      <c r="L49" s="6">
        <f>COUNT(L30:L48)</f>
        <v>2</v>
      </c>
    </row>
  </sheetData>
  <sheetProtection/>
  <conditionalFormatting sqref="B13:V19">
    <cfRule type="expression" priority="4" dxfId="5" stopIfTrue="1">
      <formula>JudyM!B13=MAX(JudyM!A$13:A$19)</formula>
    </cfRule>
  </conditionalFormatting>
  <conditionalFormatting sqref="B10:V11">
    <cfRule type="expression" priority="5" dxfId="1" stopIfTrue="1">
      <formula>JudyM!B10=JudyM!B$8</formula>
    </cfRule>
    <cfRule type="expression" priority="6" dxfId="0" stopIfTrue="1">
      <formula>JudyM!B10&lt;JudyM!B$8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JudyM!B30=OFFSET(CoursePar,0,COLUMN()-1)</formula>
    </cfRule>
    <cfRule type="expression" priority="3" dxfId="0" stopIfTrue="1">
      <formula>JudyM!B30&lt;OFFSET(CoursePar,0,COLUMN()-1)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U33" sqref="U33"/>
    </sheetView>
  </sheetViews>
  <sheetFormatPr defaultColWidth="9.140625" defaultRowHeight="15"/>
  <cols>
    <col min="1" max="1" width="16.140625" style="6" customWidth="1"/>
    <col min="2" max="2" width="4.281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140625" style="6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55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7</v>
      </c>
      <c r="F4" s="23" t="s">
        <v>39</v>
      </c>
      <c r="G4" s="24">
        <f>MIN(V30:V48)</f>
        <v>48</v>
      </c>
      <c r="J4" s="23" t="s">
        <v>40</v>
      </c>
      <c r="K4" s="24">
        <f>MIN(X30:X48)</f>
        <v>48</v>
      </c>
    </row>
    <row r="5" spans="6:11" ht="15">
      <c r="F5" s="23" t="s">
        <v>41</v>
      </c>
      <c r="G5" s="25">
        <f>IF(SUM(V30:V48),AVERAGE(V30:V48),0)</f>
        <v>84.5</v>
      </c>
      <c r="J5" s="23" t="s">
        <v>42</v>
      </c>
      <c r="K5" s="25">
        <f>IF(SUM(X30:X48),AVERAGE(X30:X48),0)</f>
        <v>84.5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6</v>
      </c>
      <c r="C10" s="16">
        <f t="shared" si="0"/>
        <v>6</v>
      </c>
      <c r="D10" s="16">
        <f t="shared" si="0"/>
        <v>4</v>
      </c>
      <c r="E10" s="16">
        <f t="shared" si="0"/>
        <v>4</v>
      </c>
      <c r="F10" s="16">
        <f t="shared" si="0"/>
        <v>6</v>
      </c>
      <c r="G10" s="16">
        <f t="shared" si="0"/>
        <v>4</v>
      </c>
      <c r="H10" s="16">
        <f t="shared" si="0"/>
        <v>5</v>
      </c>
      <c r="I10" s="16">
        <f t="shared" si="0"/>
        <v>3</v>
      </c>
      <c r="J10" s="16">
        <f t="shared" si="0"/>
        <v>5</v>
      </c>
      <c r="K10" s="16">
        <f>SUM(B10:J10)</f>
        <v>43</v>
      </c>
      <c r="L10" s="16">
        <f aca="true" t="shared" si="1" ref="L10:T10">MIN(L30:L48)</f>
        <v>5</v>
      </c>
      <c r="M10" s="16">
        <f t="shared" si="1"/>
        <v>6</v>
      </c>
      <c r="N10" s="16">
        <f t="shared" si="1"/>
        <v>4</v>
      </c>
      <c r="O10" s="16">
        <f t="shared" si="1"/>
        <v>4</v>
      </c>
      <c r="P10" s="16">
        <f t="shared" si="1"/>
        <v>6</v>
      </c>
      <c r="Q10" s="16">
        <f t="shared" si="1"/>
        <v>3</v>
      </c>
      <c r="R10" s="16">
        <f t="shared" si="1"/>
        <v>7</v>
      </c>
      <c r="S10" s="16">
        <f t="shared" si="1"/>
        <v>3</v>
      </c>
      <c r="T10" s="16">
        <f t="shared" si="1"/>
        <v>4</v>
      </c>
      <c r="U10" s="16">
        <f>SUM(L10:T10)</f>
        <v>42</v>
      </c>
      <c r="V10" s="13">
        <f>K10+U10</f>
        <v>85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7</v>
      </c>
      <c r="D11" s="5">
        <f t="shared" si="2"/>
        <v>5</v>
      </c>
      <c r="E11" s="5">
        <f t="shared" si="2"/>
        <v>5</v>
      </c>
      <c r="F11" s="5">
        <f t="shared" si="2"/>
        <v>7</v>
      </c>
      <c r="G11" s="5">
        <f t="shared" si="2"/>
        <v>4</v>
      </c>
      <c r="H11" s="5">
        <f t="shared" si="2"/>
        <v>6</v>
      </c>
      <c r="I11" s="5">
        <f t="shared" si="2"/>
        <v>4</v>
      </c>
      <c r="J11" s="5">
        <f t="shared" si="2"/>
        <v>7</v>
      </c>
      <c r="K11" s="16">
        <f>SUM(B11:J11)</f>
        <v>52</v>
      </c>
      <c r="L11" s="5">
        <f aca="true" t="shared" si="3" ref="L11:T11">IF(SUM(L30:L48),CEILING(AVERAGE(L30:L48),1),0)</f>
        <v>6</v>
      </c>
      <c r="M11" s="5">
        <f t="shared" si="3"/>
        <v>7</v>
      </c>
      <c r="N11" s="5">
        <f t="shared" si="3"/>
        <v>5</v>
      </c>
      <c r="O11" s="5">
        <f t="shared" si="3"/>
        <v>5</v>
      </c>
      <c r="P11" s="5">
        <f t="shared" si="3"/>
        <v>7</v>
      </c>
      <c r="Q11" s="5">
        <f t="shared" si="3"/>
        <v>4</v>
      </c>
      <c r="R11" s="5">
        <f t="shared" si="3"/>
        <v>8</v>
      </c>
      <c r="S11" s="5">
        <f t="shared" si="3"/>
        <v>4</v>
      </c>
      <c r="T11" s="5">
        <f t="shared" si="3"/>
        <v>5</v>
      </c>
      <c r="U11" s="13">
        <f>SUM(L11:T11)</f>
        <v>51</v>
      </c>
      <c r="V11" s="13">
        <f>K11+U11</f>
        <v>103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1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1</v>
      </c>
      <c r="J16" s="5">
        <f t="shared" si="13"/>
        <v>0</v>
      </c>
      <c r="K16" s="17">
        <f>SUM(B16:J16)</f>
        <v>2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1</v>
      </c>
      <c r="P16" s="5">
        <f t="shared" si="14"/>
        <v>0</v>
      </c>
      <c r="Q16" s="5">
        <f t="shared" si="14"/>
        <v>2</v>
      </c>
      <c r="R16" s="5">
        <f t="shared" si="14"/>
        <v>0</v>
      </c>
      <c r="S16" s="5">
        <f t="shared" si="14"/>
        <v>2</v>
      </c>
      <c r="T16" s="5">
        <f t="shared" si="14"/>
        <v>2</v>
      </c>
      <c r="U16" s="17">
        <f t="shared" si="7"/>
        <v>7</v>
      </c>
      <c r="V16" s="17">
        <f t="shared" si="8"/>
        <v>9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2</v>
      </c>
      <c r="C17" s="5">
        <f t="shared" si="15"/>
        <v>2</v>
      </c>
      <c r="D17" s="5">
        <f t="shared" si="15"/>
        <v>1</v>
      </c>
      <c r="E17" s="5">
        <f t="shared" si="15"/>
        <v>2</v>
      </c>
      <c r="F17" s="5">
        <f t="shared" si="15"/>
        <v>0</v>
      </c>
      <c r="G17" s="5">
        <f t="shared" si="15"/>
        <v>3</v>
      </c>
      <c r="H17" s="5">
        <f t="shared" si="15"/>
        <v>1</v>
      </c>
      <c r="I17" s="5">
        <f t="shared" si="15"/>
        <v>2</v>
      </c>
      <c r="J17" s="5">
        <f t="shared" si="15"/>
        <v>1</v>
      </c>
      <c r="K17" s="17">
        <f t="shared" si="5"/>
        <v>14</v>
      </c>
      <c r="L17" s="5">
        <f aca="true" t="shared" si="16" ref="L17:T17">COUNTIF(L30:L48,L$8+1)</f>
        <v>3</v>
      </c>
      <c r="M17" s="5">
        <f t="shared" si="16"/>
        <v>2</v>
      </c>
      <c r="N17" s="5">
        <f t="shared" si="16"/>
        <v>1</v>
      </c>
      <c r="O17" s="5">
        <f t="shared" si="16"/>
        <v>2</v>
      </c>
      <c r="P17" s="5">
        <f t="shared" si="16"/>
        <v>1</v>
      </c>
      <c r="Q17" s="5">
        <f t="shared" si="16"/>
        <v>2</v>
      </c>
      <c r="R17" s="5">
        <f t="shared" si="16"/>
        <v>0</v>
      </c>
      <c r="S17" s="5">
        <f t="shared" si="16"/>
        <v>2</v>
      </c>
      <c r="T17" s="5">
        <f t="shared" si="16"/>
        <v>2</v>
      </c>
      <c r="U17" s="17">
        <f t="shared" si="7"/>
        <v>15</v>
      </c>
      <c r="V17" s="17">
        <f t="shared" si="8"/>
        <v>29</v>
      </c>
    </row>
    <row r="18" spans="1:22" s="1" customFormat="1" ht="15">
      <c r="A18" s="8" t="s">
        <v>36</v>
      </c>
      <c r="B18" s="5">
        <f aca="true" t="shared" si="17" ref="B18:J18">COUNTIF(B30:B48,B$8+2)</f>
        <v>1</v>
      </c>
      <c r="C18" s="5">
        <f t="shared" si="17"/>
        <v>0</v>
      </c>
      <c r="D18" s="5">
        <f t="shared" si="17"/>
        <v>2</v>
      </c>
      <c r="E18" s="5">
        <f t="shared" si="17"/>
        <v>0</v>
      </c>
      <c r="F18" s="5">
        <f t="shared" si="17"/>
        <v>2</v>
      </c>
      <c r="G18" s="5">
        <f t="shared" si="17"/>
        <v>0</v>
      </c>
      <c r="H18" s="5">
        <f t="shared" si="17"/>
        <v>1</v>
      </c>
      <c r="I18" s="5">
        <f t="shared" si="17"/>
        <v>0</v>
      </c>
      <c r="J18" s="5">
        <f t="shared" si="17"/>
        <v>1</v>
      </c>
      <c r="K18" s="17">
        <f t="shared" si="5"/>
        <v>7</v>
      </c>
      <c r="L18" s="5">
        <f aca="true" t="shared" si="18" ref="L18:T18">COUNTIF(L30:L48,L$8+2)</f>
        <v>1</v>
      </c>
      <c r="M18" s="5">
        <f t="shared" si="18"/>
        <v>1</v>
      </c>
      <c r="N18" s="5">
        <f t="shared" si="18"/>
        <v>3</v>
      </c>
      <c r="O18" s="5">
        <f t="shared" si="18"/>
        <v>1</v>
      </c>
      <c r="P18" s="5">
        <f t="shared" si="18"/>
        <v>3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9</v>
      </c>
      <c r="V18" s="17">
        <f t="shared" si="8"/>
        <v>16</v>
      </c>
    </row>
    <row r="19" spans="1:22" s="1" customFormat="1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1</v>
      </c>
      <c r="D19" s="5">
        <f t="shared" si="19"/>
        <v>0</v>
      </c>
      <c r="E19" s="5">
        <f t="shared" si="19"/>
        <v>0</v>
      </c>
      <c r="F19" s="5">
        <f t="shared" si="19"/>
        <v>1</v>
      </c>
      <c r="G19" s="5">
        <f t="shared" si="19"/>
        <v>0</v>
      </c>
      <c r="H19" s="5">
        <f t="shared" si="19"/>
        <v>1</v>
      </c>
      <c r="I19" s="5">
        <f t="shared" si="19"/>
        <v>0</v>
      </c>
      <c r="J19" s="5">
        <f t="shared" si="19"/>
        <v>1</v>
      </c>
      <c r="K19" s="17">
        <f t="shared" si="5"/>
        <v>4</v>
      </c>
      <c r="L19" s="5">
        <f aca="true" t="shared" si="20" ref="L19:T19">COUNTIF(L30:L48,"&gt;="&amp;L$8+3)</f>
        <v>0</v>
      </c>
      <c r="M19" s="5">
        <f t="shared" si="20"/>
        <v>1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4</v>
      </c>
      <c r="S19" s="5">
        <f t="shared" si="20"/>
        <v>0</v>
      </c>
      <c r="T19" s="5">
        <f t="shared" si="20"/>
        <v>0</v>
      </c>
      <c r="U19" s="17">
        <f t="shared" si="7"/>
        <v>5</v>
      </c>
      <c r="V19" s="17">
        <f t="shared" si="8"/>
        <v>9</v>
      </c>
    </row>
    <row r="20" ht="3.75" customHeight="1"/>
    <row r="21" spans="1:22" ht="15">
      <c r="A21" s="8" t="s">
        <v>21</v>
      </c>
      <c r="B21" s="10">
        <f>SUM(B13:B19)</f>
        <v>3</v>
      </c>
      <c r="C21" s="10">
        <f aca="true" t="shared" si="21" ref="C21:K21">SUM(C13:C19)</f>
        <v>3</v>
      </c>
      <c r="D21" s="10">
        <f t="shared" si="21"/>
        <v>3</v>
      </c>
      <c r="E21" s="10">
        <f t="shared" si="21"/>
        <v>3</v>
      </c>
      <c r="F21" s="10">
        <f t="shared" si="21"/>
        <v>3</v>
      </c>
      <c r="G21" s="10">
        <f t="shared" si="21"/>
        <v>3</v>
      </c>
      <c r="H21" s="10">
        <f t="shared" si="21"/>
        <v>3</v>
      </c>
      <c r="I21" s="10">
        <f t="shared" si="21"/>
        <v>3</v>
      </c>
      <c r="J21" s="10">
        <f t="shared" si="21"/>
        <v>3</v>
      </c>
      <c r="K21" s="11">
        <f t="shared" si="21"/>
        <v>27</v>
      </c>
      <c r="L21" s="10">
        <f>SUM(L13:L19)</f>
        <v>4</v>
      </c>
      <c r="M21" s="10">
        <f aca="true" t="shared" si="22" ref="M21:V21">SUM(M13:M19)</f>
        <v>4</v>
      </c>
      <c r="N21" s="10">
        <f t="shared" si="22"/>
        <v>4</v>
      </c>
      <c r="O21" s="10">
        <f t="shared" si="22"/>
        <v>4</v>
      </c>
      <c r="P21" s="10">
        <f t="shared" si="22"/>
        <v>4</v>
      </c>
      <c r="Q21" s="10">
        <f t="shared" si="22"/>
        <v>4</v>
      </c>
      <c r="R21" s="10">
        <f t="shared" si="22"/>
        <v>4</v>
      </c>
      <c r="S21" s="10">
        <f t="shared" si="22"/>
        <v>4</v>
      </c>
      <c r="T21" s="10">
        <f t="shared" si="22"/>
        <v>4</v>
      </c>
      <c r="U21" s="11">
        <f t="shared" si="22"/>
        <v>36</v>
      </c>
      <c r="V21" s="11">
        <f t="shared" si="22"/>
        <v>63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42690</v>
      </c>
      <c r="B30" s="29">
        <v>7</v>
      </c>
      <c r="C30" s="29">
        <v>9</v>
      </c>
      <c r="D30" s="29">
        <v>5</v>
      </c>
      <c r="E30" s="29">
        <v>5</v>
      </c>
      <c r="F30" s="29">
        <v>8</v>
      </c>
      <c r="G30" s="29">
        <v>4</v>
      </c>
      <c r="H30" s="29">
        <v>6</v>
      </c>
      <c r="I30" s="29">
        <v>4</v>
      </c>
      <c r="J30" s="29">
        <v>6</v>
      </c>
      <c r="K30" s="17">
        <f aca="true" t="shared" si="23" ref="K30:K48">IF($A30="","",SUM(B30:J30))</f>
        <v>54</v>
      </c>
      <c r="L30" s="29">
        <v>6</v>
      </c>
      <c r="M30" s="29">
        <v>9</v>
      </c>
      <c r="N30" s="29">
        <v>5</v>
      </c>
      <c r="O30" s="29">
        <v>5</v>
      </c>
      <c r="P30" s="29">
        <v>7</v>
      </c>
      <c r="Q30" s="29">
        <v>4</v>
      </c>
      <c r="R30" s="29">
        <v>8</v>
      </c>
      <c r="S30" s="29">
        <v>3</v>
      </c>
      <c r="T30" s="29">
        <v>4</v>
      </c>
      <c r="U30" s="17">
        <f aca="true" t="shared" si="24" ref="U30:U48">IF($A30="","",SUM(L30:T30))</f>
        <v>51</v>
      </c>
      <c r="V30" s="17">
        <f aca="true" t="shared" si="25" ref="V30:V48">IF($A30="","",K30+U30)</f>
        <v>105</v>
      </c>
      <c r="W30" s="29"/>
      <c r="X30" s="11">
        <f aca="true" t="shared" si="26" ref="X30:X48">IF($A30="","",V30-W30)</f>
        <v>105</v>
      </c>
      <c r="Y30" s="34"/>
    </row>
    <row r="31" spans="1:25" ht="15">
      <c r="A31" s="40">
        <v>42704</v>
      </c>
      <c r="B31" s="29">
        <v>6</v>
      </c>
      <c r="C31" s="29">
        <v>6</v>
      </c>
      <c r="D31" s="29">
        <v>5</v>
      </c>
      <c r="E31" s="29">
        <v>5</v>
      </c>
      <c r="F31" s="29">
        <v>6</v>
      </c>
      <c r="G31" s="29">
        <v>4</v>
      </c>
      <c r="H31" s="29">
        <v>5</v>
      </c>
      <c r="I31" s="29">
        <v>3</v>
      </c>
      <c r="J31" s="29">
        <v>8</v>
      </c>
      <c r="K31" s="17">
        <f t="shared" si="23"/>
        <v>48</v>
      </c>
      <c r="L31" s="29">
        <v>5</v>
      </c>
      <c r="M31" s="29">
        <v>6</v>
      </c>
      <c r="N31" s="29">
        <v>5</v>
      </c>
      <c r="O31" s="29">
        <v>4</v>
      </c>
      <c r="P31" s="29">
        <v>6</v>
      </c>
      <c r="Q31" s="29">
        <v>3</v>
      </c>
      <c r="R31" s="29">
        <v>7</v>
      </c>
      <c r="S31" s="29">
        <v>4</v>
      </c>
      <c r="T31" s="29">
        <v>5</v>
      </c>
      <c r="U31" s="17">
        <f t="shared" si="24"/>
        <v>45</v>
      </c>
      <c r="V31" s="17">
        <f t="shared" si="25"/>
        <v>93</v>
      </c>
      <c r="W31" s="29"/>
      <c r="X31" s="11">
        <f t="shared" si="26"/>
        <v>93</v>
      </c>
      <c r="Y31" s="34"/>
    </row>
    <row r="32" spans="1:25" ht="15">
      <c r="A32" s="28">
        <v>42711</v>
      </c>
      <c r="B32" s="29">
        <v>6</v>
      </c>
      <c r="C32" s="29">
        <v>6</v>
      </c>
      <c r="D32" s="29">
        <v>4</v>
      </c>
      <c r="E32" s="29">
        <v>4</v>
      </c>
      <c r="F32" s="29">
        <v>6</v>
      </c>
      <c r="G32" s="29">
        <v>4</v>
      </c>
      <c r="H32" s="29">
        <v>7</v>
      </c>
      <c r="I32" s="29">
        <v>4</v>
      </c>
      <c r="J32" s="29">
        <v>5</v>
      </c>
      <c r="K32" s="17">
        <f t="shared" si="23"/>
        <v>46</v>
      </c>
      <c r="L32" s="29">
        <v>5</v>
      </c>
      <c r="M32" s="29">
        <v>6</v>
      </c>
      <c r="N32" s="29">
        <v>4</v>
      </c>
      <c r="O32" s="29">
        <v>5</v>
      </c>
      <c r="P32" s="29">
        <v>7</v>
      </c>
      <c r="Q32" s="29">
        <v>4</v>
      </c>
      <c r="R32" s="29">
        <v>7</v>
      </c>
      <c r="S32" s="29">
        <v>4</v>
      </c>
      <c r="T32" s="29">
        <v>4</v>
      </c>
      <c r="U32" s="17">
        <f t="shared" si="24"/>
        <v>46</v>
      </c>
      <c r="V32" s="17">
        <f t="shared" si="25"/>
        <v>92</v>
      </c>
      <c r="W32" s="29"/>
      <c r="X32" s="11">
        <f t="shared" si="26"/>
        <v>92</v>
      </c>
      <c r="Y32" s="34" t="s">
        <v>86</v>
      </c>
    </row>
    <row r="33" spans="1:25" ht="13.5">
      <c r="A33" s="28">
        <v>42749</v>
      </c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  <v>0</v>
      </c>
      <c r="L33" s="29">
        <v>5</v>
      </c>
      <c r="M33" s="29">
        <v>7</v>
      </c>
      <c r="N33" s="29">
        <v>5</v>
      </c>
      <c r="O33" s="29">
        <v>6</v>
      </c>
      <c r="P33" s="29">
        <v>7</v>
      </c>
      <c r="Q33" s="29">
        <v>3</v>
      </c>
      <c r="R33" s="29">
        <v>7</v>
      </c>
      <c r="S33" s="29">
        <v>3</v>
      </c>
      <c r="T33" s="29">
        <v>5</v>
      </c>
      <c r="U33" s="17">
        <f t="shared" si="24"/>
        <v>48</v>
      </c>
      <c r="V33" s="17">
        <f t="shared" si="25"/>
        <v>48</v>
      </c>
      <c r="W33" s="29"/>
      <c r="X33" s="11">
        <f t="shared" si="26"/>
        <v>48</v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3</v>
      </c>
      <c r="L49" s="6">
        <f>COUNT(L30:L48)</f>
        <v>4</v>
      </c>
    </row>
  </sheetData>
  <sheetProtection/>
  <conditionalFormatting sqref="B13:V19">
    <cfRule type="expression" priority="4" dxfId="5" stopIfTrue="1">
      <formula>Kim!B13=MAX(Kim!A$13:A$19)</formula>
    </cfRule>
  </conditionalFormatting>
  <conditionalFormatting sqref="B10:V11">
    <cfRule type="expression" priority="5" dxfId="1" stopIfTrue="1">
      <formula>Kim!B10=Kim!B$8</formula>
    </cfRule>
    <cfRule type="expression" priority="6" dxfId="0" stopIfTrue="1">
      <formula>Kim!B10&lt;Kim!B$8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Kim!B30=OFFSET(CoursePar,0,COLUMN()-1)</formula>
    </cfRule>
    <cfRule type="expression" priority="3" dxfId="0" stopIfTrue="1">
      <formula>Kim!B30&lt;OFFSET(CoursePar,0,COLUMN()-1)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K32" sqref="K32"/>
    </sheetView>
  </sheetViews>
  <sheetFormatPr defaultColWidth="9.140625" defaultRowHeight="15"/>
  <cols>
    <col min="1" max="1" width="15.7109375" style="6" customWidth="1"/>
    <col min="2" max="2" width="4.42187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7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59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5</v>
      </c>
      <c r="F4" s="23" t="s">
        <v>39</v>
      </c>
      <c r="G4" s="24">
        <f>MIN(V30:V48)</f>
        <v>55</v>
      </c>
      <c r="J4" s="23" t="s">
        <v>40</v>
      </c>
      <c r="K4" s="24">
        <f>MIN(X30:X48)</f>
        <v>55</v>
      </c>
    </row>
    <row r="5" spans="6:11" ht="15">
      <c r="F5" s="23" t="s">
        <v>41</v>
      </c>
      <c r="G5" s="25">
        <f>IF(SUM(V30:V48),AVERAGE(V30:V48),0)</f>
        <v>96</v>
      </c>
      <c r="J5" s="23" t="s">
        <v>42</v>
      </c>
      <c r="K5" s="25">
        <f>IF(SUM(X30:X48),AVERAGE(X30:X48),0)</f>
        <v>96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7</v>
      </c>
      <c r="C10" s="16">
        <f t="shared" si="0"/>
        <v>8</v>
      </c>
      <c r="D10" s="16">
        <f t="shared" si="0"/>
        <v>5</v>
      </c>
      <c r="E10" s="16">
        <f t="shared" si="0"/>
        <v>5</v>
      </c>
      <c r="F10" s="16">
        <f t="shared" si="0"/>
        <v>7</v>
      </c>
      <c r="G10" s="16">
        <f t="shared" si="0"/>
        <v>3</v>
      </c>
      <c r="H10" s="16">
        <f t="shared" si="0"/>
        <v>7</v>
      </c>
      <c r="I10" s="16">
        <f t="shared" si="0"/>
        <v>4</v>
      </c>
      <c r="J10" s="16">
        <f t="shared" si="0"/>
        <v>7</v>
      </c>
      <c r="K10" s="16">
        <f>SUM(B10:J10)</f>
        <v>53</v>
      </c>
      <c r="L10" s="16">
        <f aca="true" t="shared" si="1" ref="L10:T10">MIN(L30:L48)</f>
        <v>6</v>
      </c>
      <c r="M10" s="16">
        <f t="shared" si="1"/>
        <v>7</v>
      </c>
      <c r="N10" s="16">
        <f t="shared" si="1"/>
        <v>4</v>
      </c>
      <c r="O10" s="16">
        <f t="shared" si="1"/>
        <v>5</v>
      </c>
      <c r="P10" s="16">
        <f t="shared" si="1"/>
        <v>9</v>
      </c>
      <c r="Q10" s="16">
        <f t="shared" si="1"/>
        <v>5</v>
      </c>
      <c r="R10" s="16">
        <f t="shared" si="1"/>
        <v>6</v>
      </c>
      <c r="S10" s="16">
        <f t="shared" si="1"/>
        <v>3</v>
      </c>
      <c r="T10" s="16">
        <f t="shared" si="1"/>
        <v>5</v>
      </c>
      <c r="U10" s="16">
        <f>SUM(L10:T10)</f>
        <v>50</v>
      </c>
      <c r="V10" s="13">
        <f>K10+U10</f>
        <v>103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8</v>
      </c>
      <c r="C11" s="5">
        <f t="shared" si="2"/>
        <v>9</v>
      </c>
      <c r="D11" s="5">
        <f t="shared" si="2"/>
        <v>6</v>
      </c>
      <c r="E11" s="5">
        <f t="shared" si="2"/>
        <v>7</v>
      </c>
      <c r="F11" s="5">
        <f t="shared" si="2"/>
        <v>8</v>
      </c>
      <c r="G11" s="5">
        <f t="shared" si="2"/>
        <v>4</v>
      </c>
      <c r="H11" s="5">
        <f t="shared" si="2"/>
        <v>8</v>
      </c>
      <c r="I11" s="5">
        <f t="shared" si="2"/>
        <v>6</v>
      </c>
      <c r="J11" s="5">
        <f t="shared" si="2"/>
        <v>8</v>
      </c>
      <c r="K11" s="16">
        <f>SUM(B11:J11)</f>
        <v>64</v>
      </c>
      <c r="L11" s="5">
        <f aca="true" t="shared" si="3" ref="L11:T11">IF(SUM(L30:L48),CEILING(AVERAGE(L30:L48),1),0)</f>
        <v>7</v>
      </c>
      <c r="M11" s="5">
        <f t="shared" si="3"/>
        <v>8</v>
      </c>
      <c r="N11" s="5">
        <f t="shared" si="3"/>
        <v>5</v>
      </c>
      <c r="O11" s="5">
        <f t="shared" si="3"/>
        <v>6</v>
      </c>
      <c r="P11" s="5">
        <f t="shared" si="3"/>
        <v>9</v>
      </c>
      <c r="Q11" s="5">
        <f t="shared" si="3"/>
        <v>6</v>
      </c>
      <c r="R11" s="5">
        <f t="shared" si="3"/>
        <v>7</v>
      </c>
      <c r="S11" s="5">
        <f t="shared" si="3"/>
        <v>4</v>
      </c>
      <c r="T11" s="5">
        <f t="shared" si="3"/>
        <v>5</v>
      </c>
      <c r="U11" s="13">
        <f>SUM(L11:T11)</f>
        <v>57</v>
      </c>
      <c r="V11" s="13">
        <f>K11+U11</f>
        <v>121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2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2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1</v>
      </c>
      <c r="T16" s="5">
        <f t="shared" si="14"/>
        <v>0</v>
      </c>
      <c r="U16" s="17">
        <f t="shared" si="7"/>
        <v>1</v>
      </c>
      <c r="V16" s="17">
        <f t="shared" si="8"/>
        <v>3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0</v>
      </c>
      <c r="E17" s="5">
        <f t="shared" si="15"/>
        <v>1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1</v>
      </c>
      <c r="J17" s="5">
        <f t="shared" si="15"/>
        <v>0</v>
      </c>
      <c r="K17" s="17">
        <f t="shared" si="5"/>
        <v>2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1</v>
      </c>
      <c r="O17" s="5">
        <f t="shared" si="16"/>
        <v>1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1</v>
      </c>
      <c r="T17" s="5">
        <f t="shared" si="16"/>
        <v>2</v>
      </c>
      <c r="U17" s="17">
        <f t="shared" si="7"/>
        <v>5</v>
      </c>
      <c r="V17" s="17">
        <f t="shared" si="8"/>
        <v>7</v>
      </c>
    </row>
    <row r="18" spans="1:22" s="1" customFormat="1" ht="15">
      <c r="A18" s="8" t="s">
        <v>36</v>
      </c>
      <c r="B18" s="5">
        <f aca="true" t="shared" si="17" ref="B18:J18">COUNTIF(B30:B48,B$8+2)</f>
        <v>2</v>
      </c>
      <c r="C18" s="5">
        <f t="shared" si="17"/>
        <v>0</v>
      </c>
      <c r="D18" s="5">
        <f t="shared" si="17"/>
        <v>1</v>
      </c>
      <c r="E18" s="5">
        <f t="shared" si="17"/>
        <v>1</v>
      </c>
      <c r="F18" s="5">
        <f t="shared" si="17"/>
        <v>0</v>
      </c>
      <c r="G18" s="5">
        <f t="shared" si="17"/>
        <v>0</v>
      </c>
      <c r="H18" s="5">
        <f t="shared" si="17"/>
        <v>0</v>
      </c>
      <c r="I18" s="5">
        <f t="shared" si="17"/>
        <v>1</v>
      </c>
      <c r="J18" s="5">
        <f t="shared" si="17"/>
        <v>0</v>
      </c>
      <c r="K18" s="17">
        <f t="shared" si="5"/>
        <v>5</v>
      </c>
      <c r="L18" s="5">
        <f aca="true" t="shared" si="18" ref="L18:T18">COUNTIF(L30:L48,L$8+2)</f>
        <v>1</v>
      </c>
      <c r="M18" s="5">
        <f t="shared" si="18"/>
        <v>1</v>
      </c>
      <c r="N18" s="5">
        <f t="shared" si="18"/>
        <v>1</v>
      </c>
      <c r="O18" s="5">
        <f t="shared" si="18"/>
        <v>1</v>
      </c>
      <c r="P18" s="5">
        <f t="shared" si="18"/>
        <v>0</v>
      </c>
      <c r="Q18" s="5">
        <f t="shared" si="18"/>
        <v>1</v>
      </c>
      <c r="R18" s="5">
        <f t="shared" si="18"/>
        <v>1</v>
      </c>
      <c r="S18" s="5">
        <f t="shared" si="18"/>
        <v>0</v>
      </c>
      <c r="T18" s="5">
        <f t="shared" si="18"/>
        <v>0</v>
      </c>
      <c r="U18" s="17">
        <f t="shared" si="7"/>
        <v>6</v>
      </c>
      <c r="V18" s="17">
        <f t="shared" si="8"/>
        <v>11</v>
      </c>
    </row>
    <row r="19" spans="1:22" s="1" customFormat="1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3</v>
      </c>
      <c r="D19" s="5">
        <f t="shared" si="19"/>
        <v>2</v>
      </c>
      <c r="E19" s="5">
        <f t="shared" si="19"/>
        <v>1</v>
      </c>
      <c r="F19" s="5">
        <f t="shared" si="19"/>
        <v>3</v>
      </c>
      <c r="G19" s="5">
        <f t="shared" si="19"/>
        <v>1</v>
      </c>
      <c r="H19" s="5">
        <f t="shared" si="19"/>
        <v>3</v>
      </c>
      <c r="I19" s="5">
        <f t="shared" si="19"/>
        <v>1</v>
      </c>
      <c r="J19" s="5">
        <f t="shared" si="19"/>
        <v>3</v>
      </c>
      <c r="K19" s="17">
        <f t="shared" si="5"/>
        <v>18</v>
      </c>
      <c r="L19" s="5">
        <f aca="true" t="shared" si="20" ref="L19:T19">COUNTIF(L30:L48,"&gt;="&amp;L$8+3)</f>
        <v>1</v>
      </c>
      <c r="M19" s="5">
        <f t="shared" si="20"/>
        <v>1</v>
      </c>
      <c r="N19" s="5">
        <f t="shared" si="20"/>
        <v>0</v>
      </c>
      <c r="O19" s="5">
        <f t="shared" si="20"/>
        <v>0</v>
      </c>
      <c r="P19" s="5">
        <f t="shared" si="20"/>
        <v>2</v>
      </c>
      <c r="Q19" s="5">
        <f t="shared" si="20"/>
        <v>1</v>
      </c>
      <c r="R19" s="5">
        <f t="shared" si="20"/>
        <v>1</v>
      </c>
      <c r="S19" s="5">
        <f t="shared" si="20"/>
        <v>0</v>
      </c>
      <c r="T19" s="5">
        <f t="shared" si="20"/>
        <v>0</v>
      </c>
      <c r="U19" s="17">
        <f t="shared" si="7"/>
        <v>6</v>
      </c>
      <c r="V19" s="17">
        <f t="shared" si="8"/>
        <v>24</v>
      </c>
    </row>
    <row r="20" ht="3.75" customHeight="1"/>
    <row r="21" spans="1:22" ht="15">
      <c r="A21" s="8" t="s">
        <v>21</v>
      </c>
      <c r="B21" s="10">
        <f>SUM(B13:B19)</f>
        <v>3</v>
      </c>
      <c r="C21" s="10">
        <f aca="true" t="shared" si="21" ref="C21:K21">SUM(C13:C19)</f>
        <v>3</v>
      </c>
      <c r="D21" s="10">
        <f t="shared" si="21"/>
        <v>3</v>
      </c>
      <c r="E21" s="10">
        <f t="shared" si="21"/>
        <v>3</v>
      </c>
      <c r="F21" s="10">
        <f t="shared" si="21"/>
        <v>3</v>
      </c>
      <c r="G21" s="10">
        <f t="shared" si="21"/>
        <v>3</v>
      </c>
      <c r="H21" s="10">
        <f t="shared" si="21"/>
        <v>3</v>
      </c>
      <c r="I21" s="10">
        <f t="shared" si="21"/>
        <v>3</v>
      </c>
      <c r="J21" s="10">
        <f t="shared" si="21"/>
        <v>3</v>
      </c>
      <c r="K21" s="11">
        <f t="shared" si="21"/>
        <v>27</v>
      </c>
      <c r="L21" s="10">
        <f>SUM(L13:L19)</f>
        <v>2</v>
      </c>
      <c r="M21" s="10">
        <f aca="true" t="shared" si="22" ref="M21:V21">SUM(M13:M19)</f>
        <v>2</v>
      </c>
      <c r="N21" s="10">
        <f t="shared" si="22"/>
        <v>2</v>
      </c>
      <c r="O21" s="10">
        <f t="shared" si="22"/>
        <v>2</v>
      </c>
      <c r="P21" s="10">
        <f t="shared" si="22"/>
        <v>2</v>
      </c>
      <c r="Q21" s="10">
        <f t="shared" si="22"/>
        <v>2</v>
      </c>
      <c r="R21" s="10">
        <f t="shared" si="22"/>
        <v>2</v>
      </c>
      <c r="S21" s="10">
        <f t="shared" si="22"/>
        <v>2</v>
      </c>
      <c r="T21" s="10">
        <f t="shared" si="22"/>
        <v>2</v>
      </c>
      <c r="U21" s="11">
        <f t="shared" si="22"/>
        <v>18</v>
      </c>
      <c r="V21" s="11">
        <f t="shared" si="22"/>
        <v>45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42690</v>
      </c>
      <c r="B30" s="29">
        <v>7</v>
      </c>
      <c r="C30" s="29">
        <v>9</v>
      </c>
      <c r="D30" s="29">
        <v>6</v>
      </c>
      <c r="E30" s="29">
        <v>8</v>
      </c>
      <c r="F30" s="29">
        <v>7</v>
      </c>
      <c r="G30" s="29">
        <v>3</v>
      </c>
      <c r="H30" s="29">
        <v>8</v>
      </c>
      <c r="I30" s="29">
        <v>7</v>
      </c>
      <c r="J30" s="29">
        <v>8</v>
      </c>
      <c r="K30" s="17">
        <f aca="true" t="shared" si="23" ref="K30:K48">IF($A30="","",SUM(B30:J30))</f>
        <v>63</v>
      </c>
      <c r="L30" s="29">
        <v>8</v>
      </c>
      <c r="M30" s="29">
        <v>8</v>
      </c>
      <c r="N30" s="29">
        <v>5</v>
      </c>
      <c r="O30" s="29">
        <v>5</v>
      </c>
      <c r="P30" s="29">
        <v>9</v>
      </c>
      <c r="Q30" s="29">
        <v>6</v>
      </c>
      <c r="R30" s="29">
        <v>8</v>
      </c>
      <c r="S30" s="29">
        <v>4</v>
      </c>
      <c r="T30" s="29">
        <v>5</v>
      </c>
      <c r="U30" s="17">
        <f aca="true" t="shared" si="24" ref="U30:U48">IF($A30="","",SUM(L30:T30))</f>
        <v>58</v>
      </c>
      <c r="V30" s="17">
        <f aca="true" t="shared" si="25" ref="V30:V48">IF($A30="","",K30+U30)</f>
        <v>121</v>
      </c>
      <c r="W30" s="29"/>
      <c r="X30" s="11">
        <f aca="true" t="shared" si="26" ref="X30:X48">IF($A30="","",V30-W30)</f>
        <v>121</v>
      </c>
      <c r="Y30" s="34"/>
    </row>
    <row r="31" spans="1:25" ht="15">
      <c r="A31" s="28">
        <v>42711</v>
      </c>
      <c r="B31" s="29">
        <v>7</v>
      </c>
      <c r="C31" s="29">
        <v>9</v>
      </c>
      <c r="D31" s="29">
        <v>6</v>
      </c>
      <c r="E31" s="29">
        <v>6</v>
      </c>
      <c r="F31" s="29">
        <v>8</v>
      </c>
      <c r="G31" s="29">
        <v>6</v>
      </c>
      <c r="H31" s="29">
        <v>7</v>
      </c>
      <c r="I31" s="29">
        <v>5</v>
      </c>
      <c r="J31" s="29">
        <v>7</v>
      </c>
      <c r="K31" s="17">
        <f t="shared" si="23"/>
        <v>61</v>
      </c>
      <c r="L31" s="29">
        <v>6</v>
      </c>
      <c r="M31" s="29">
        <v>7</v>
      </c>
      <c r="N31" s="29">
        <v>4</v>
      </c>
      <c r="O31" s="29">
        <v>6</v>
      </c>
      <c r="P31" s="29">
        <v>9</v>
      </c>
      <c r="Q31" s="29">
        <v>5</v>
      </c>
      <c r="R31" s="29">
        <v>6</v>
      </c>
      <c r="S31" s="29">
        <v>3</v>
      </c>
      <c r="T31" s="29">
        <v>5</v>
      </c>
      <c r="U31" s="17">
        <f t="shared" si="24"/>
        <v>51</v>
      </c>
      <c r="V31" s="17">
        <f t="shared" si="25"/>
        <v>112</v>
      </c>
      <c r="W31" s="29"/>
      <c r="X31" s="11">
        <f t="shared" si="26"/>
        <v>112</v>
      </c>
      <c r="Y31" s="34" t="s">
        <v>86</v>
      </c>
    </row>
    <row r="32" spans="1:25" ht="15">
      <c r="A32" s="28">
        <v>42763</v>
      </c>
      <c r="B32" s="29">
        <v>9</v>
      </c>
      <c r="C32" s="29">
        <v>8</v>
      </c>
      <c r="D32" s="29">
        <v>5</v>
      </c>
      <c r="E32" s="29">
        <v>5</v>
      </c>
      <c r="F32" s="29">
        <v>7</v>
      </c>
      <c r="G32" s="29">
        <v>3</v>
      </c>
      <c r="H32" s="29">
        <v>7</v>
      </c>
      <c r="I32" s="29">
        <v>4</v>
      </c>
      <c r="J32" s="29">
        <v>7</v>
      </c>
      <c r="K32" s="17">
        <f t="shared" si="23"/>
        <v>55</v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  <v>0</v>
      </c>
      <c r="V32" s="17">
        <f t="shared" si="25"/>
        <v>55</v>
      </c>
      <c r="W32" s="29"/>
      <c r="X32" s="11">
        <f t="shared" si="26"/>
        <v>55</v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3</v>
      </c>
      <c r="L49" s="6">
        <f>COUNT(L30:L48)</f>
        <v>2</v>
      </c>
    </row>
  </sheetData>
  <sheetProtection/>
  <conditionalFormatting sqref="B13:V19">
    <cfRule type="expression" priority="4" dxfId="5" stopIfTrue="1">
      <formula>LizdP!B13=MAX(LizdP!A$13:A$19)</formula>
    </cfRule>
  </conditionalFormatting>
  <conditionalFormatting sqref="B10:V11">
    <cfRule type="expression" priority="5" dxfId="1" stopIfTrue="1">
      <formula>LizdP!B10=LizdP!B$8</formula>
    </cfRule>
    <cfRule type="expression" priority="6" dxfId="0" stopIfTrue="1">
      <formula>LizdP!B10&lt;LizdP!B$8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LizdP!B30=OFFSET(CoursePar,0,COLUMN()-1)</formula>
    </cfRule>
    <cfRule type="expression" priority="3" dxfId="0" stopIfTrue="1">
      <formula>LizdP!B30&lt;OFFSET(CoursePar,0,COLUMN()-1)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Y32" sqref="Y32"/>
    </sheetView>
  </sheetViews>
  <sheetFormatPr defaultColWidth="11.421875" defaultRowHeight="15"/>
  <cols>
    <col min="2" max="2" width="5.7109375" style="0" customWidth="1"/>
    <col min="3" max="3" width="5.140625" style="0" customWidth="1"/>
    <col min="4" max="5" width="5.421875" style="0" customWidth="1"/>
    <col min="6" max="6" width="5.140625" style="0" customWidth="1"/>
    <col min="7" max="7" width="5.28125" style="0" customWidth="1"/>
    <col min="8" max="10" width="5.421875" style="0" customWidth="1"/>
    <col min="11" max="11" width="6.140625" style="0" customWidth="1"/>
    <col min="12" max="12" width="5.421875" style="0" customWidth="1"/>
    <col min="13" max="13" width="5.7109375" style="0" customWidth="1"/>
    <col min="14" max="14" width="6.00390625" style="0" customWidth="1"/>
    <col min="15" max="15" width="5.7109375" style="0" customWidth="1"/>
    <col min="16" max="17" width="6.140625" style="0" customWidth="1"/>
    <col min="18" max="18" width="6.421875" style="0" customWidth="1"/>
    <col min="19" max="19" width="5.7109375" style="0" customWidth="1"/>
    <col min="20" max="21" width="6.140625" style="0" customWidth="1"/>
    <col min="22" max="22" width="6.0039062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90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B49+L49</f>
        <v>5</v>
      </c>
      <c r="D4" s="6"/>
      <c r="E4" s="6"/>
      <c r="F4" s="23" t="s">
        <v>39</v>
      </c>
      <c r="G4" s="24">
        <f>MIN(V30:V48)</f>
        <v>46</v>
      </c>
      <c r="H4" s="6"/>
      <c r="I4" s="6"/>
      <c r="J4" s="23" t="s">
        <v>40</v>
      </c>
      <c r="K4" s="24">
        <f>MIN(X30:X48)</f>
        <v>46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69.66666666666667</v>
      </c>
      <c r="H5" s="6"/>
      <c r="I5" s="6"/>
      <c r="J5" s="23" t="s">
        <v>42</v>
      </c>
      <c r="K5" s="25">
        <f>IF(SUM(X30:X48),AVERAGE(X30:X48),0)</f>
        <v>69.66666666666667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5</v>
      </c>
      <c r="C10" s="16">
        <f t="shared" si="0"/>
        <v>6</v>
      </c>
      <c r="D10" s="16">
        <f t="shared" si="0"/>
        <v>3</v>
      </c>
      <c r="E10" s="16">
        <f t="shared" si="0"/>
        <v>3</v>
      </c>
      <c r="F10" s="16">
        <f t="shared" si="0"/>
        <v>5</v>
      </c>
      <c r="G10" s="16">
        <f t="shared" si="0"/>
        <v>3</v>
      </c>
      <c r="H10" s="16">
        <f t="shared" si="0"/>
        <v>4</v>
      </c>
      <c r="I10" s="16">
        <f t="shared" si="0"/>
        <v>2</v>
      </c>
      <c r="J10" s="16">
        <f t="shared" si="0"/>
        <v>4</v>
      </c>
      <c r="K10" s="16">
        <f>SUM(B10:J10)</f>
        <v>35</v>
      </c>
      <c r="L10" s="16">
        <f aca="true" t="shared" si="1" ref="L10:T10">MIN(L30:L48)</f>
        <v>5</v>
      </c>
      <c r="M10" s="16">
        <f t="shared" si="1"/>
        <v>6</v>
      </c>
      <c r="N10" s="16">
        <f t="shared" si="1"/>
        <v>3</v>
      </c>
      <c r="O10" s="16">
        <f t="shared" si="1"/>
        <v>4</v>
      </c>
      <c r="P10" s="16">
        <f t="shared" si="1"/>
        <v>5</v>
      </c>
      <c r="Q10" s="16">
        <f t="shared" si="1"/>
        <v>3</v>
      </c>
      <c r="R10" s="16">
        <f t="shared" si="1"/>
        <v>4</v>
      </c>
      <c r="S10" s="16">
        <f t="shared" si="1"/>
        <v>2</v>
      </c>
      <c r="T10" s="16">
        <f t="shared" si="1"/>
        <v>4</v>
      </c>
      <c r="U10" s="16">
        <f>SUM(L10:T10)</f>
        <v>36</v>
      </c>
      <c r="V10" s="13">
        <f>K10+U10</f>
        <v>71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6</v>
      </c>
      <c r="D11" s="5">
        <f t="shared" si="2"/>
        <v>4</v>
      </c>
      <c r="E11" s="5">
        <f t="shared" si="2"/>
        <v>4</v>
      </c>
      <c r="F11" s="5">
        <f t="shared" si="2"/>
        <v>6</v>
      </c>
      <c r="G11" s="5">
        <f t="shared" si="2"/>
        <v>4</v>
      </c>
      <c r="H11" s="5">
        <f t="shared" si="2"/>
        <v>5</v>
      </c>
      <c r="I11" s="5">
        <f t="shared" si="2"/>
        <v>4</v>
      </c>
      <c r="J11" s="5">
        <f t="shared" si="2"/>
        <v>5</v>
      </c>
      <c r="K11" s="16">
        <f>SUM(B11:J11)</f>
        <v>44</v>
      </c>
      <c r="L11" s="5">
        <f aca="true" t="shared" si="3" ref="L11:T11">IF(SUM(L30:L48),CEILING(AVERAGE(L30:L48),1),0)</f>
        <v>6</v>
      </c>
      <c r="M11" s="5">
        <f t="shared" si="3"/>
        <v>6</v>
      </c>
      <c r="N11" s="5">
        <f t="shared" si="3"/>
        <v>4</v>
      </c>
      <c r="O11" s="5">
        <f t="shared" si="3"/>
        <v>5</v>
      </c>
      <c r="P11" s="5">
        <f t="shared" si="3"/>
        <v>6</v>
      </c>
      <c r="Q11" s="5">
        <f t="shared" si="3"/>
        <v>4</v>
      </c>
      <c r="R11" s="5">
        <f t="shared" si="3"/>
        <v>5</v>
      </c>
      <c r="S11" s="5">
        <f t="shared" si="3"/>
        <v>3</v>
      </c>
      <c r="T11" s="5">
        <f t="shared" si="3"/>
        <v>5</v>
      </c>
      <c r="U11" s="13">
        <f>SUM(Charlotte!L11:T11)</f>
        <v>47</v>
      </c>
      <c r="V11" s="13">
        <f>K11+U11</f>
        <v>91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1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1</v>
      </c>
      <c r="J15" s="5">
        <f t="shared" si="11"/>
        <v>0</v>
      </c>
      <c r="K15" s="17">
        <f t="shared" si="5"/>
        <v>2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1</v>
      </c>
      <c r="T15" s="5">
        <f t="shared" si="12"/>
        <v>0</v>
      </c>
      <c r="U15" s="17">
        <f t="shared" si="7"/>
        <v>1</v>
      </c>
      <c r="V15" s="17">
        <f t="shared" si="8"/>
        <v>3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2</v>
      </c>
      <c r="C16" s="5">
        <f t="shared" si="13"/>
        <v>0</v>
      </c>
      <c r="D16" s="5">
        <f t="shared" si="13"/>
        <v>2</v>
      </c>
      <c r="E16" s="5">
        <f t="shared" si="13"/>
        <v>1</v>
      </c>
      <c r="F16" s="5">
        <f t="shared" si="13"/>
        <v>0</v>
      </c>
      <c r="G16" s="5">
        <f t="shared" si="13"/>
        <v>1</v>
      </c>
      <c r="H16" s="5">
        <f t="shared" si="13"/>
        <v>2</v>
      </c>
      <c r="I16" s="5">
        <f t="shared" si="13"/>
        <v>0</v>
      </c>
      <c r="J16" s="5">
        <f t="shared" si="13"/>
        <v>1</v>
      </c>
      <c r="K16" s="17">
        <f>SUM(B16:J16)</f>
        <v>9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1</v>
      </c>
      <c r="O16" s="5">
        <f t="shared" si="14"/>
        <v>1</v>
      </c>
      <c r="P16" s="5">
        <f t="shared" si="14"/>
        <v>1</v>
      </c>
      <c r="Q16" s="5">
        <f t="shared" si="14"/>
        <v>1</v>
      </c>
      <c r="R16" s="5">
        <f t="shared" si="14"/>
        <v>1</v>
      </c>
      <c r="S16" s="5">
        <f t="shared" si="14"/>
        <v>0</v>
      </c>
      <c r="T16" s="5">
        <f t="shared" si="14"/>
        <v>1</v>
      </c>
      <c r="U16" s="17">
        <f t="shared" si="7"/>
        <v>6</v>
      </c>
      <c r="V16" s="17">
        <f t="shared" si="8"/>
        <v>15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0</v>
      </c>
      <c r="C17" s="5">
        <f t="shared" si="15"/>
        <v>3</v>
      </c>
      <c r="D17" s="5">
        <f t="shared" si="15"/>
        <v>0</v>
      </c>
      <c r="E17" s="5">
        <f t="shared" si="15"/>
        <v>1</v>
      </c>
      <c r="F17" s="5">
        <f t="shared" si="15"/>
        <v>2</v>
      </c>
      <c r="G17" s="5">
        <f t="shared" si="15"/>
        <v>2</v>
      </c>
      <c r="H17" s="5">
        <f t="shared" si="15"/>
        <v>1</v>
      </c>
      <c r="I17" s="5">
        <f t="shared" si="15"/>
        <v>1</v>
      </c>
      <c r="J17" s="5">
        <f t="shared" si="15"/>
        <v>2</v>
      </c>
      <c r="K17" s="17">
        <f t="shared" si="5"/>
        <v>12</v>
      </c>
      <c r="L17" s="5">
        <f aca="true" t="shared" si="16" ref="L17:T17">COUNTIF(L30:L48,L$8+1)</f>
        <v>1</v>
      </c>
      <c r="M17" s="5">
        <f t="shared" si="16"/>
        <v>2</v>
      </c>
      <c r="N17" s="5">
        <f t="shared" si="16"/>
        <v>0</v>
      </c>
      <c r="O17" s="5">
        <f t="shared" si="16"/>
        <v>1</v>
      </c>
      <c r="P17" s="5">
        <f t="shared" si="16"/>
        <v>0</v>
      </c>
      <c r="Q17" s="5">
        <f t="shared" si="16"/>
        <v>1</v>
      </c>
      <c r="R17" s="5">
        <f t="shared" si="16"/>
        <v>0</v>
      </c>
      <c r="S17" s="5">
        <f t="shared" si="16"/>
        <v>1</v>
      </c>
      <c r="T17" s="5">
        <f t="shared" si="16"/>
        <v>1</v>
      </c>
      <c r="U17" s="17">
        <f t="shared" si="7"/>
        <v>7</v>
      </c>
      <c r="V17" s="17">
        <f t="shared" si="8"/>
        <v>19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1</v>
      </c>
      <c r="C18" s="5">
        <f t="shared" si="17"/>
        <v>0</v>
      </c>
      <c r="D18" s="5">
        <f t="shared" si="17"/>
        <v>1</v>
      </c>
      <c r="E18" s="5">
        <f t="shared" si="17"/>
        <v>0</v>
      </c>
      <c r="F18" s="5">
        <f t="shared" si="17"/>
        <v>0</v>
      </c>
      <c r="G18" s="5">
        <f t="shared" si="17"/>
        <v>0</v>
      </c>
      <c r="H18" s="5">
        <f t="shared" si="17"/>
        <v>0</v>
      </c>
      <c r="I18" s="5">
        <f t="shared" si="17"/>
        <v>1</v>
      </c>
      <c r="J18" s="5">
        <f t="shared" si="17"/>
        <v>0</v>
      </c>
      <c r="K18" s="17">
        <f t="shared" si="5"/>
        <v>3</v>
      </c>
      <c r="L18" s="5">
        <f aca="true" t="shared" si="18" ref="L18:T18">COUNTIF(L30:L48,L$8+2)</f>
        <v>1</v>
      </c>
      <c r="M18" s="5">
        <f t="shared" si="18"/>
        <v>0</v>
      </c>
      <c r="N18" s="5">
        <f t="shared" si="18"/>
        <v>1</v>
      </c>
      <c r="O18" s="5">
        <f t="shared" si="18"/>
        <v>0</v>
      </c>
      <c r="P18" s="5">
        <f t="shared" si="18"/>
        <v>1</v>
      </c>
      <c r="Q18" s="5">
        <f t="shared" si="18"/>
        <v>0</v>
      </c>
      <c r="R18" s="5">
        <f t="shared" si="18"/>
        <v>1</v>
      </c>
      <c r="S18" s="5">
        <f t="shared" si="18"/>
        <v>0</v>
      </c>
      <c r="T18" s="5">
        <f t="shared" si="18"/>
        <v>0</v>
      </c>
      <c r="U18" s="17">
        <f t="shared" si="7"/>
        <v>4</v>
      </c>
      <c r="V18" s="17">
        <f t="shared" si="8"/>
        <v>7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0</v>
      </c>
      <c r="E19" s="5">
        <f t="shared" si="19"/>
        <v>0</v>
      </c>
      <c r="F19" s="5">
        <f t="shared" si="19"/>
        <v>1</v>
      </c>
      <c r="G19" s="5">
        <f t="shared" si="19"/>
        <v>0</v>
      </c>
      <c r="H19" s="5">
        <f t="shared" si="19"/>
        <v>0</v>
      </c>
      <c r="I19" s="5">
        <f t="shared" si="19"/>
        <v>0</v>
      </c>
      <c r="J19" s="5">
        <f t="shared" si="19"/>
        <v>0</v>
      </c>
      <c r="K19" s="17">
        <f t="shared" si="5"/>
        <v>1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0</v>
      </c>
      <c r="V19" s="17">
        <f t="shared" si="8"/>
        <v>1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3</v>
      </c>
      <c r="C21" s="10">
        <f aca="true" t="shared" si="21" ref="C21:K21">SUM(C13:C19)</f>
        <v>3</v>
      </c>
      <c r="D21" s="10">
        <f t="shared" si="21"/>
        <v>3</v>
      </c>
      <c r="E21" s="10">
        <f t="shared" si="21"/>
        <v>3</v>
      </c>
      <c r="F21" s="10">
        <f t="shared" si="21"/>
        <v>3</v>
      </c>
      <c r="G21" s="10">
        <f t="shared" si="21"/>
        <v>3</v>
      </c>
      <c r="H21" s="10">
        <f t="shared" si="21"/>
        <v>3</v>
      </c>
      <c r="I21" s="10">
        <f t="shared" si="21"/>
        <v>3</v>
      </c>
      <c r="J21" s="10">
        <f t="shared" si="21"/>
        <v>3</v>
      </c>
      <c r="K21" s="11">
        <f t="shared" si="21"/>
        <v>27</v>
      </c>
      <c r="L21" s="10">
        <f>SUM(L13:L19)</f>
        <v>2</v>
      </c>
      <c r="M21" s="10">
        <f aca="true" t="shared" si="22" ref="M21:V21">SUM(M13:M19)</f>
        <v>2</v>
      </c>
      <c r="N21" s="10">
        <f t="shared" si="22"/>
        <v>2</v>
      </c>
      <c r="O21" s="10">
        <f t="shared" si="22"/>
        <v>2</v>
      </c>
      <c r="P21" s="10">
        <f t="shared" si="22"/>
        <v>2</v>
      </c>
      <c r="Q21" s="10">
        <f t="shared" si="22"/>
        <v>2</v>
      </c>
      <c r="R21" s="10">
        <f t="shared" si="22"/>
        <v>2</v>
      </c>
      <c r="S21" s="10">
        <f t="shared" si="22"/>
        <v>2</v>
      </c>
      <c r="T21" s="10">
        <f t="shared" si="22"/>
        <v>2</v>
      </c>
      <c r="U21" s="11">
        <f t="shared" si="22"/>
        <v>18</v>
      </c>
      <c r="V21" s="11">
        <f t="shared" si="22"/>
        <v>45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42759</v>
      </c>
      <c r="B30" s="29">
        <v>5</v>
      </c>
      <c r="C30" s="29">
        <v>6</v>
      </c>
      <c r="D30" s="29">
        <v>3</v>
      </c>
      <c r="E30" s="29">
        <v>4</v>
      </c>
      <c r="F30" s="29">
        <v>5</v>
      </c>
      <c r="G30" s="29">
        <v>3</v>
      </c>
      <c r="H30" s="29">
        <v>4</v>
      </c>
      <c r="I30" s="29">
        <v>4</v>
      </c>
      <c r="J30" s="29">
        <v>5</v>
      </c>
      <c r="K30" s="17">
        <f aca="true" t="shared" si="23" ref="K30:K48">IF($A30="","",SUM(B30:J30))</f>
        <v>39</v>
      </c>
      <c r="L30" s="29">
        <v>6</v>
      </c>
      <c r="M30" s="29">
        <v>6</v>
      </c>
      <c r="N30" s="29">
        <v>3</v>
      </c>
      <c r="O30" s="29">
        <v>4</v>
      </c>
      <c r="P30" s="29">
        <v>7</v>
      </c>
      <c r="Q30" s="29">
        <v>3</v>
      </c>
      <c r="R30" s="29">
        <v>6</v>
      </c>
      <c r="S30" s="29">
        <v>4</v>
      </c>
      <c r="T30" s="29">
        <v>5</v>
      </c>
      <c r="U30" s="17">
        <f aca="true" t="shared" si="24" ref="U30:U48">IF($A30="","",SUM(L30:T30))</f>
        <v>44</v>
      </c>
      <c r="V30" s="17">
        <f aca="true" t="shared" si="25" ref="V30:V48">IF($A30="","",K30+U30)</f>
        <v>83</v>
      </c>
      <c r="W30" s="29"/>
      <c r="X30" s="11">
        <f aca="true" t="shared" si="26" ref="X30:X48">IF($A30="","",V30-W30)</f>
        <v>83</v>
      </c>
      <c r="Y30" s="34"/>
    </row>
    <row r="31" spans="1:25" ht="15">
      <c r="A31" s="28">
        <v>42761</v>
      </c>
      <c r="B31" s="29">
        <v>7</v>
      </c>
      <c r="C31" s="29">
        <v>6</v>
      </c>
      <c r="D31" s="29">
        <v>3</v>
      </c>
      <c r="E31" s="29">
        <v>3</v>
      </c>
      <c r="F31" s="29">
        <v>8</v>
      </c>
      <c r="G31" s="29">
        <v>4</v>
      </c>
      <c r="H31" s="29">
        <v>5</v>
      </c>
      <c r="I31" s="29">
        <v>5</v>
      </c>
      <c r="J31" s="29">
        <v>5</v>
      </c>
      <c r="K31" s="17">
        <f t="shared" si="23"/>
        <v>46</v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  <v>0</v>
      </c>
      <c r="V31" s="17">
        <f t="shared" si="25"/>
        <v>46</v>
      </c>
      <c r="W31" s="29"/>
      <c r="X31" s="11">
        <f t="shared" si="26"/>
        <v>46</v>
      </c>
      <c r="Y31" s="34"/>
    </row>
    <row r="32" spans="1:25" ht="15">
      <c r="A32" s="28">
        <v>42773</v>
      </c>
      <c r="B32" s="29">
        <v>5</v>
      </c>
      <c r="C32" s="29">
        <v>6</v>
      </c>
      <c r="D32" s="29">
        <v>5</v>
      </c>
      <c r="E32" s="29">
        <v>5</v>
      </c>
      <c r="F32" s="29">
        <v>5</v>
      </c>
      <c r="G32" s="29">
        <v>4</v>
      </c>
      <c r="H32" s="29">
        <v>4</v>
      </c>
      <c r="I32" s="29">
        <v>2</v>
      </c>
      <c r="J32" s="29">
        <v>4</v>
      </c>
      <c r="K32" s="17">
        <f t="shared" si="23"/>
        <v>40</v>
      </c>
      <c r="L32" s="29">
        <v>5</v>
      </c>
      <c r="M32" s="29">
        <v>6</v>
      </c>
      <c r="N32" s="29">
        <v>5</v>
      </c>
      <c r="O32" s="29">
        <v>5</v>
      </c>
      <c r="P32" s="29">
        <v>5</v>
      </c>
      <c r="Q32" s="29">
        <v>4</v>
      </c>
      <c r="R32" s="29">
        <v>4</v>
      </c>
      <c r="S32" s="29">
        <v>2</v>
      </c>
      <c r="T32" s="29">
        <v>4</v>
      </c>
      <c r="U32" s="17">
        <f>IF($A32="","",SUM(L32:T32))</f>
        <v>40</v>
      </c>
      <c r="V32" s="17">
        <f t="shared" si="25"/>
        <v>80</v>
      </c>
      <c r="W32" s="29"/>
      <c r="X32" s="11">
        <f t="shared" si="26"/>
        <v>80</v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>IF($A33="","",SUM(B33:J33))</f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>
        <f>COUNT(B30:B48)</f>
        <v>3</v>
      </c>
      <c r="L49">
        <f>COUNT(L30:L48)</f>
        <v>2</v>
      </c>
    </row>
  </sheetData>
  <sheetProtection/>
  <conditionalFormatting sqref="B13:V19">
    <cfRule type="expression" priority="4" dxfId="5" stopIfTrue="1">
      <formula>Milli!B13=MAX(Milli!A$13:A$19)</formula>
    </cfRule>
  </conditionalFormatting>
  <conditionalFormatting sqref="B10:V11">
    <cfRule type="expression" priority="5" dxfId="1" stopIfTrue="1">
      <formula>Milli!B10=Milli!B$8</formula>
    </cfRule>
    <cfRule type="expression" priority="6" dxfId="0" stopIfTrue="1">
      <formula>Milli!B10&lt;Milli!B$8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Milli!B30=OFFSET(CoursePar,0,COLUMN()-1)</formula>
    </cfRule>
    <cfRule type="expression" priority="3" dxfId="0" stopIfTrue="1">
      <formula>Milli!B30&lt;OFFSET(CoursePar,0,COLUMN()-1)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K34" sqref="K34"/>
    </sheetView>
  </sheetViews>
  <sheetFormatPr defaultColWidth="9.140625" defaultRowHeight="15"/>
  <cols>
    <col min="1" max="1" width="16.8515625" style="6" customWidth="1"/>
    <col min="2" max="2" width="4.1406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4.140625" style="6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62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8</v>
      </c>
      <c r="F4" s="23" t="s">
        <v>39</v>
      </c>
      <c r="G4" s="24">
        <f>MIN(V30:V48)</f>
        <v>49</v>
      </c>
      <c r="J4" s="23" t="s">
        <v>40</v>
      </c>
      <c r="K4" s="24">
        <f>MIN(X30:X48)</f>
        <v>49</v>
      </c>
    </row>
    <row r="5" spans="6:11" ht="15">
      <c r="F5" s="23" t="s">
        <v>41</v>
      </c>
      <c r="G5" s="25">
        <f>IF(SUM(V30:V48),AVERAGE(V30:V48),0)</f>
        <v>80.8</v>
      </c>
      <c r="J5" s="23" t="s">
        <v>42</v>
      </c>
      <c r="K5" s="25">
        <f>IF(SUM(X30:X48),AVERAGE(X30:X48),0)</f>
        <v>80.8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6</v>
      </c>
      <c r="C10" s="16">
        <f t="shared" si="0"/>
        <v>6</v>
      </c>
      <c r="D10" s="16">
        <f t="shared" si="0"/>
        <v>4</v>
      </c>
      <c r="E10" s="16">
        <f t="shared" si="0"/>
        <v>4</v>
      </c>
      <c r="F10" s="16">
        <f t="shared" si="0"/>
        <v>6</v>
      </c>
      <c r="G10" s="16">
        <f t="shared" si="0"/>
        <v>3</v>
      </c>
      <c r="H10" s="16">
        <f t="shared" si="0"/>
        <v>4</v>
      </c>
      <c r="I10" s="16">
        <f t="shared" si="0"/>
        <v>3</v>
      </c>
      <c r="J10" s="16">
        <f t="shared" si="0"/>
        <v>5</v>
      </c>
      <c r="K10" s="16">
        <f>SUM(B10:J10)</f>
        <v>41</v>
      </c>
      <c r="L10" s="16">
        <f aca="true" t="shared" si="1" ref="L10:T10">MIN(L30:L48)</f>
        <v>5</v>
      </c>
      <c r="M10" s="16">
        <f t="shared" si="1"/>
        <v>6</v>
      </c>
      <c r="N10" s="16">
        <f t="shared" si="1"/>
        <v>4</v>
      </c>
      <c r="O10" s="16">
        <f t="shared" si="1"/>
        <v>4</v>
      </c>
      <c r="P10" s="16">
        <f t="shared" si="1"/>
        <v>6</v>
      </c>
      <c r="Q10" s="16">
        <f t="shared" si="1"/>
        <v>3</v>
      </c>
      <c r="R10" s="16">
        <f t="shared" si="1"/>
        <v>7</v>
      </c>
      <c r="S10" s="16">
        <f t="shared" si="1"/>
        <v>4</v>
      </c>
      <c r="T10" s="16">
        <f t="shared" si="1"/>
        <v>5</v>
      </c>
      <c r="U10" s="16">
        <f>SUM(L10:T10)</f>
        <v>44</v>
      </c>
      <c r="V10" s="13">
        <f>K10+U10</f>
        <v>85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8</v>
      </c>
      <c r="C11" s="5">
        <f t="shared" si="2"/>
        <v>8</v>
      </c>
      <c r="D11" s="5">
        <f t="shared" si="2"/>
        <v>5</v>
      </c>
      <c r="E11" s="5">
        <f t="shared" si="2"/>
        <v>6</v>
      </c>
      <c r="F11" s="5">
        <f t="shared" si="2"/>
        <v>7</v>
      </c>
      <c r="G11" s="5">
        <f t="shared" si="2"/>
        <v>4</v>
      </c>
      <c r="H11" s="5">
        <f t="shared" si="2"/>
        <v>6</v>
      </c>
      <c r="I11" s="5">
        <f t="shared" si="2"/>
        <v>4</v>
      </c>
      <c r="J11" s="5">
        <f t="shared" si="2"/>
        <v>7</v>
      </c>
      <c r="K11" s="16">
        <f>SUM(B11:J11)</f>
        <v>55</v>
      </c>
      <c r="L11" s="5">
        <f aca="true" t="shared" si="3" ref="L11:T11">IF(SUM(L30:L48),CEILING(AVERAGE(L30:L48),1),0)</f>
        <v>7</v>
      </c>
      <c r="M11" s="5">
        <f t="shared" si="3"/>
        <v>7</v>
      </c>
      <c r="N11" s="5">
        <f t="shared" si="3"/>
        <v>4</v>
      </c>
      <c r="O11" s="5">
        <f t="shared" si="3"/>
        <v>6</v>
      </c>
      <c r="P11" s="5">
        <f t="shared" si="3"/>
        <v>7</v>
      </c>
      <c r="Q11" s="5">
        <f t="shared" si="3"/>
        <v>4</v>
      </c>
      <c r="R11" s="5">
        <f t="shared" si="3"/>
        <v>8</v>
      </c>
      <c r="S11" s="5">
        <f t="shared" si="3"/>
        <v>4</v>
      </c>
      <c r="T11" s="5">
        <f t="shared" si="3"/>
        <v>7</v>
      </c>
      <c r="U11" s="13">
        <f>SUM(L11:T11)</f>
        <v>54</v>
      </c>
      <c r="V11" s="13">
        <f>K11+U11</f>
        <v>109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1</v>
      </c>
      <c r="F16" s="5">
        <f t="shared" si="13"/>
        <v>0</v>
      </c>
      <c r="G16" s="5">
        <f t="shared" si="13"/>
        <v>3</v>
      </c>
      <c r="H16" s="5">
        <f t="shared" si="13"/>
        <v>1</v>
      </c>
      <c r="I16" s="5">
        <f t="shared" si="13"/>
        <v>2</v>
      </c>
      <c r="J16" s="5">
        <f t="shared" si="13"/>
        <v>0</v>
      </c>
      <c r="K16" s="17">
        <f>SUM(B16:J16)</f>
        <v>7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1</v>
      </c>
      <c r="P16" s="5">
        <f t="shared" si="14"/>
        <v>0</v>
      </c>
      <c r="Q16" s="5">
        <f t="shared" si="14"/>
        <v>1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2</v>
      </c>
      <c r="V16" s="17">
        <f t="shared" si="8"/>
        <v>9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1</v>
      </c>
      <c r="C17" s="5">
        <f t="shared" si="15"/>
        <v>1</v>
      </c>
      <c r="D17" s="5">
        <f t="shared" si="15"/>
        <v>2</v>
      </c>
      <c r="E17" s="5">
        <f t="shared" si="15"/>
        <v>3</v>
      </c>
      <c r="F17" s="5">
        <f t="shared" si="15"/>
        <v>0</v>
      </c>
      <c r="G17" s="5">
        <f t="shared" si="15"/>
        <v>2</v>
      </c>
      <c r="H17" s="5">
        <f t="shared" si="15"/>
        <v>2</v>
      </c>
      <c r="I17" s="5">
        <f t="shared" si="15"/>
        <v>1</v>
      </c>
      <c r="J17" s="5">
        <f t="shared" si="15"/>
        <v>1</v>
      </c>
      <c r="K17" s="17">
        <f t="shared" si="5"/>
        <v>13</v>
      </c>
      <c r="L17" s="5">
        <f aca="true" t="shared" si="16" ref="L17:T17">COUNTIF(L30:L48,L$8+1)</f>
        <v>1</v>
      </c>
      <c r="M17" s="5">
        <f t="shared" si="16"/>
        <v>2</v>
      </c>
      <c r="N17" s="5">
        <f t="shared" si="16"/>
        <v>3</v>
      </c>
      <c r="O17" s="5">
        <f t="shared" si="16"/>
        <v>1</v>
      </c>
      <c r="P17" s="5">
        <f t="shared" si="16"/>
        <v>2</v>
      </c>
      <c r="Q17" s="5">
        <f t="shared" si="16"/>
        <v>2</v>
      </c>
      <c r="R17" s="5">
        <f t="shared" si="16"/>
        <v>0</v>
      </c>
      <c r="S17" s="5">
        <f t="shared" si="16"/>
        <v>3</v>
      </c>
      <c r="T17" s="5">
        <f t="shared" si="16"/>
        <v>1</v>
      </c>
      <c r="U17" s="17">
        <f t="shared" si="7"/>
        <v>15</v>
      </c>
      <c r="V17" s="17">
        <f t="shared" si="8"/>
        <v>28</v>
      </c>
    </row>
    <row r="18" spans="1:22" s="1" customFormat="1" ht="15">
      <c r="A18" s="8" t="s">
        <v>36</v>
      </c>
      <c r="B18" s="5">
        <f aca="true" t="shared" si="17" ref="B18:J18">COUNTIF(B30:B48,B$8+2)</f>
        <v>2</v>
      </c>
      <c r="C18" s="5">
        <f t="shared" si="17"/>
        <v>0</v>
      </c>
      <c r="D18" s="5">
        <f t="shared" si="17"/>
        <v>1</v>
      </c>
      <c r="E18" s="5">
        <f t="shared" si="17"/>
        <v>0</v>
      </c>
      <c r="F18" s="5">
        <f t="shared" si="17"/>
        <v>3</v>
      </c>
      <c r="G18" s="5">
        <f t="shared" si="17"/>
        <v>0</v>
      </c>
      <c r="H18" s="5">
        <f t="shared" si="17"/>
        <v>1</v>
      </c>
      <c r="I18" s="5">
        <f t="shared" si="17"/>
        <v>2</v>
      </c>
      <c r="J18" s="5">
        <f t="shared" si="17"/>
        <v>3</v>
      </c>
      <c r="K18" s="17">
        <f t="shared" si="5"/>
        <v>12</v>
      </c>
      <c r="L18" s="5">
        <f aca="true" t="shared" si="18" ref="L18:T18">COUNTIF(L30:L48,L$8+2)</f>
        <v>0</v>
      </c>
      <c r="M18" s="5">
        <f t="shared" si="18"/>
        <v>1</v>
      </c>
      <c r="N18" s="5">
        <f t="shared" si="18"/>
        <v>0</v>
      </c>
      <c r="O18" s="5">
        <f t="shared" si="18"/>
        <v>0</v>
      </c>
      <c r="P18" s="5">
        <f t="shared" si="18"/>
        <v>1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1</v>
      </c>
      <c r="U18" s="17">
        <f t="shared" si="7"/>
        <v>3</v>
      </c>
      <c r="V18" s="17">
        <f t="shared" si="8"/>
        <v>15</v>
      </c>
    </row>
    <row r="19" spans="1:22" s="1" customFormat="1" ht="15">
      <c r="A19" s="8" t="s">
        <v>30</v>
      </c>
      <c r="B19" s="5">
        <f aca="true" t="shared" si="19" ref="B19:J19">COUNTIF(B30:B48,"&gt;="&amp;B$8+3)</f>
        <v>2</v>
      </c>
      <c r="C19" s="5">
        <f t="shared" si="19"/>
        <v>4</v>
      </c>
      <c r="D19" s="5">
        <f t="shared" si="19"/>
        <v>2</v>
      </c>
      <c r="E19" s="5">
        <f t="shared" si="19"/>
        <v>1</v>
      </c>
      <c r="F19" s="5">
        <f t="shared" si="19"/>
        <v>2</v>
      </c>
      <c r="G19" s="5">
        <f t="shared" si="19"/>
        <v>0</v>
      </c>
      <c r="H19" s="5">
        <f t="shared" si="19"/>
        <v>1</v>
      </c>
      <c r="I19" s="5">
        <f t="shared" si="19"/>
        <v>0</v>
      </c>
      <c r="J19" s="5">
        <f t="shared" si="19"/>
        <v>1</v>
      </c>
      <c r="K19" s="17">
        <f t="shared" si="5"/>
        <v>13</v>
      </c>
      <c r="L19" s="5">
        <f aca="true" t="shared" si="20" ref="L19:T19">COUNTIF(L30:L48,"&gt;="&amp;L$8+3)</f>
        <v>2</v>
      </c>
      <c r="M19" s="5">
        <f t="shared" si="20"/>
        <v>0</v>
      </c>
      <c r="N19" s="5">
        <f t="shared" si="20"/>
        <v>0</v>
      </c>
      <c r="O19" s="5">
        <f t="shared" si="20"/>
        <v>1</v>
      </c>
      <c r="P19" s="5">
        <f t="shared" si="20"/>
        <v>0</v>
      </c>
      <c r="Q19" s="5">
        <f t="shared" si="20"/>
        <v>0</v>
      </c>
      <c r="R19" s="5">
        <f t="shared" si="20"/>
        <v>3</v>
      </c>
      <c r="S19" s="5">
        <f t="shared" si="20"/>
        <v>0</v>
      </c>
      <c r="T19" s="5">
        <f t="shared" si="20"/>
        <v>1</v>
      </c>
      <c r="U19" s="17">
        <f t="shared" si="7"/>
        <v>7</v>
      </c>
      <c r="V19" s="17">
        <f t="shared" si="8"/>
        <v>20</v>
      </c>
    </row>
    <row r="20" ht="3.75" customHeight="1"/>
    <row r="21" spans="1:22" ht="15">
      <c r="A21" s="8" t="s">
        <v>21</v>
      </c>
      <c r="B21" s="10">
        <f>SUM(B13:B19)</f>
        <v>5</v>
      </c>
      <c r="C21" s="10">
        <f aca="true" t="shared" si="21" ref="C21:K21">SUM(C13:C19)</f>
        <v>5</v>
      </c>
      <c r="D21" s="10">
        <f t="shared" si="21"/>
        <v>5</v>
      </c>
      <c r="E21" s="10">
        <f t="shared" si="21"/>
        <v>5</v>
      </c>
      <c r="F21" s="10">
        <f t="shared" si="21"/>
        <v>5</v>
      </c>
      <c r="G21" s="10">
        <f t="shared" si="21"/>
        <v>5</v>
      </c>
      <c r="H21" s="10">
        <f t="shared" si="21"/>
        <v>5</v>
      </c>
      <c r="I21" s="10">
        <f t="shared" si="21"/>
        <v>5</v>
      </c>
      <c r="J21" s="10">
        <f t="shared" si="21"/>
        <v>5</v>
      </c>
      <c r="K21" s="11">
        <f t="shared" si="21"/>
        <v>45</v>
      </c>
      <c r="L21" s="10">
        <f>SUM(L13:L19)</f>
        <v>3</v>
      </c>
      <c r="M21" s="10">
        <f aca="true" t="shared" si="22" ref="M21:V21">SUM(M13:M19)</f>
        <v>3</v>
      </c>
      <c r="N21" s="10">
        <f t="shared" si="22"/>
        <v>3</v>
      </c>
      <c r="O21" s="10">
        <f t="shared" si="22"/>
        <v>3</v>
      </c>
      <c r="P21" s="10">
        <f t="shared" si="22"/>
        <v>3</v>
      </c>
      <c r="Q21" s="10">
        <f t="shared" si="22"/>
        <v>3</v>
      </c>
      <c r="R21" s="10">
        <f t="shared" si="22"/>
        <v>3</v>
      </c>
      <c r="S21" s="10">
        <f t="shared" si="22"/>
        <v>3</v>
      </c>
      <c r="T21" s="10">
        <f t="shared" si="22"/>
        <v>3</v>
      </c>
      <c r="U21" s="11">
        <f t="shared" si="22"/>
        <v>27</v>
      </c>
      <c r="V21" s="11">
        <f t="shared" si="22"/>
        <v>72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42704</v>
      </c>
      <c r="B30" s="29">
        <v>8</v>
      </c>
      <c r="C30" s="29">
        <v>6</v>
      </c>
      <c r="D30" s="29">
        <v>4</v>
      </c>
      <c r="E30" s="29">
        <v>4</v>
      </c>
      <c r="F30" s="29">
        <v>6</v>
      </c>
      <c r="G30" s="29">
        <v>3</v>
      </c>
      <c r="H30" s="29">
        <v>7</v>
      </c>
      <c r="I30" s="29">
        <v>4</v>
      </c>
      <c r="J30" s="29">
        <v>8</v>
      </c>
      <c r="K30" s="17">
        <f aca="true" t="shared" si="23" ref="K30:K48">IF($A30="","",SUM(B30:J30))</f>
        <v>50</v>
      </c>
      <c r="L30" s="29">
        <v>8</v>
      </c>
      <c r="M30" s="29">
        <v>6</v>
      </c>
      <c r="N30" s="29">
        <v>4</v>
      </c>
      <c r="O30" s="29">
        <v>4</v>
      </c>
      <c r="P30" s="29">
        <v>6</v>
      </c>
      <c r="Q30" s="29">
        <v>3</v>
      </c>
      <c r="R30" s="29">
        <v>7</v>
      </c>
      <c r="S30" s="29">
        <v>4</v>
      </c>
      <c r="T30" s="29">
        <v>8</v>
      </c>
      <c r="U30" s="17">
        <f aca="true" t="shared" si="24" ref="U30:U48">IF($A30="","",SUM(L30:T30))</f>
        <v>50</v>
      </c>
      <c r="V30" s="17">
        <f aca="true" t="shared" si="25" ref="V30:V48">IF($A30="","",K30+U30)</f>
        <v>100</v>
      </c>
      <c r="W30" s="29"/>
      <c r="X30" s="11">
        <f aca="true" t="shared" si="26" ref="X30:X48">IF($A30="","",V30-W30)</f>
        <v>100</v>
      </c>
      <c r="Y30" s="34"/>
    </row>
    <row r="31" spans="1:25" ht="15">
      <c r="A31" s="28">
        <v>42707</v>
      </c>
      <c r="B31" s="29">
        <v>7</v>
      </c>
      <c r="C31" s="29">
        <v>8</v>
      </c>
      <c r="D31" s="29">
        <v>6</v>
      </c>
      <c r="E31" s="29">
        <v>7</v>
      </c>
      <c r="F31" s="29">
        <v>7</v>
      </c>
      <c r="G31" s="29">
        <v>3</v>
      </c>
      <c r="H31" s="29">
        <v>6</v>
      </c>
      <c r="I31" s="29">
        <v>5</v>
      </c>
      <c r="J31" s="29">
        <v>6</v>
      </c>
      <c r="K31" s="17">
        <f t="shared" si="23"/>
        <v>55</v>
      </c>
      <c r="L31" s="29">
        <v>5</v>
      </c>
      <c r="M31" s="29">
        <v>7</v>
      </c>
      <c r="N31" s="29">
        <v>4</v>
      </c>
      <c r="O31" s="29">
        <v>7</v>
      </c>
      <c r="P31" s="29">
        <v>7</v>
      </c>
      <c r="Q31" s="29">
        <v>4</v>
      </c>
      <c r="R31" s="29">
        <v>8</v>
      </c>
      <c r="S31" s="29">
        <v>4</v>
      </c>
      <c r="T31" s="29">
        <v>6</v>
      </c>
      <c r="U31" s="17">
        <f t="shared" si="24"/>
        <v>52</v>
      </c>
      <c r="V31" s="17">
        <f t="shared" si="25"/>
        <v>107</v>
      </c>
      <c r="W31" s="29"/>
      <c r="X31" s="11">
        <f t="shared" si="26"/>
        <v>107</v>
      </c>
      <c r="Y31" s="34" t="s">
        <v>83</v>
      </c>
    </row>
    <row r="32" spans="1:25" ht="15">
      <c r="A32" s="28">
        <v>42711</v>
      </c>
      <c r="B32" s="29">
        <v>7</v>
      </c>
      <c r="C32" s="29">
        <v>8</v>
      </c>
      <c r="D32" s="29">
        <v>4</v>
      </c>
      <c r="E32" s="29">
        <v>5</v>
      </c>
      <c r="F32" s="29">
        <v>6</v>
      </c>
      <c r="G32" s="29">
        <v>4</v>
      </c>
      <c r="H32" s="29">
        <v>5</v>
      </c>
      <c r="I32" s="29">
        <v>3</v>
      </c>
      <c r="J32" s="29">
        <v>6</v>
      </c>
      <c r="K32" s="17">
        <f t="shared" si="23"/>
        <v>48</v>
      </c>
      <c r="L32" s="29">
        <v>8</v>
      </c>
      <c r="M32" s="29">
        <v>6</v>
      </c>
      <c r="N32" s="29">
        <v>4</v>
      </c>
      <c r="O32" s="29">
        <v>5</v>
      </c>
      <c r="P32" s="29">
        <v>6</v>
      </c>
      <c r="Q32" s="29">
        <v>4</v>
      </c>
      <c r="R32" s="29">
        <v>7</v>
      </c>
      <c r="S32" s="29">
        <v>4</v>
      </c>
      <c r="T32" s="29">
        <v>5</v>
      </c>
      <c r="U32" s="17">
        <f t="shared" si="24"/>
        <v>49</v>
      </c>
      <c r="V32" s="17">
        <f t="shared" si="25"/>
        <v>97</v>
      </c>
      <c r="W32" s="29"/>
      <c r="X32" s="11">
        <f t="shared" si="26"/>
        <v>97</v>
      </c>
      <c r="Y32" s="34" t="s">
        <v>84</v>
      </c>
    </row>
    <row r="33" spans="1:25" ht="13.5">
      <c r="A33" s="28">
        <v>42746</v>
      </c>
      <c r="B33" s="29">
        <v>6</v>
      </c>
      <c r="C33" s="29">
        <v>8</v>
      </c>
      <c r="D33" s="29">
        <v>5</v>
      </c>
      <c r="E33" s="29">
        <v>5</v>
      </c>
      <c r="F33" s="29">
        <v>8</v>
      </c>
      <c r="G33" s="29">
        <v>4</v>
      </c>
      <c r="H33" s="29">
        <v>4</v>
      </c>
      <c r="I33" s="29">
        <v>3</v>
      </c>
      <c r="J33" s="29">
        <v>6</v>
      </c>
      <c r="K33" s="17">
        <f t="shared" si="23"/>
        <v>49</v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  <v>0</v>
      </c>
      <c r="V33" s="17">
        <f t="shared" si="25"/>
        <v>49</v>
      </c>
      <c r="W33" s="29"/>
      <c r="X33" s="11">
        <f t="shared" si="26"/>
        <v>49</v>
      </c>
      <c r="Y33" s="34"/>
    </row>
    <row r="34" spans="1:25" ht="13.5">
      <c r="A34" s="28">
        <v>42763</v>
      </c>
      <c r="B34" s="31">
        <v>8</v>
      </c>
      <c r="C34" s="31">
        <v>8</v>
      </c>
      <c r="D34" s="31">
        <v>6</v>
      </c>
      <c r="E34" s="31">
        <v>5</v>
      </c>
      <c r="F34" s="31">
        <v>6</v>
      </c>
      <c r="G34" s="31">
        <v>3</v>
      </c>
      <c r="H34" s="31">
        <v>5</v>
      </c>
      <c r="I34" s="31">
        <v>5</v>
      </c>
      <c r="J34" s="31">
        <v>5</v>
      </c>
      <c r="K34" s="17">
        <f t="shared" si="23"/>
        <v>51</v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  <v>0</v>
      </c>
      <c r="V34" s="17">
        <f t="shared" si="25"/>
        <v>51</v>
      </c>
      <c r="W34" s="31"/>
      <c r="X34" s="11">
        <f t="shared" si="26"/>
        <v>51</v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5</v>
      </c>
      <c r="L49" s="6">
        <f>COUNT(L30:L48)</f>
        <v>3</v>
      </c>
    </row>
  </sheetData>
  <sheetProtection/>
  <conditionalFormatting sqref="B13:V19">
    <cfRule type="expression" priority="4" dxfId="5" stopIfTrue="1">
      <formula>Philippa!B13=MAX(Philippa!A$13:A$19)</formula>
    </cfRule>
  </conditionalFormatting>
  <conditionalFormatting sqref="B10:V11">
    <cfRule type="expression" priority="5" dxfId="1" stopIfTrue="1">
      <formula>Philippa!B10=Philippa!B$8</formula>
    </cfRule>
    <cfRule type="expression" priority="6" dxfId="0" stopIfTrue="1">
      <formula>Philippa!B10&lt;Philippa!B$8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Philippa!B30=OFFSET(CoursePar,0,COLUMN()-1)</formula>
    </cfRule>
    <cfRule type="expression" priority="3" dxfId="0" stopIfTrue="1">
      <formula>Philippa!B30&lt;OFFSET(CoursePar,0,COLUMN()-1)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L24" sqref="L24"/>
    </sheetView>
  </sheetViews>
  <sheetFormatPr defaultColWidth="11.421875" defaultRowHeight="15"/>
  <cols>
    <col min="2" max="3" width="4.00390625" style="0" customWidth="1"/>
    <col min="4" max="4" width="4.140625" style="0" customWidth="1"/>
    <col min="5" max="6" width="3.8515625" style="0" customWidth="1"/>
    <col min="7" max="7" width="4.00390625" style="0" customWidth="1"/>
    <col min="8" max="8" width="4.140625" style="0" customWidth="1"/>
    <col min="9" max="9" width="4.42187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4.00390625" style="0" customWidth="1"/>
    <col min="15" max="15" width="4.140625" style="0" customWidth="1"/>
    <col min="16" max="18" width="4.00390625" style="0" customWidth="1"/>
    <col min="19" max="19" width="3.421875" style="0" customWidth="1"/>
    <col min="20" max="20" width="4.7109375" style="0" customWidth="1"/>
    <col min="21" max="21" width="4.00390625" style="0" customWidth="1"/>
    <col min="22" max="22" width="3.7109375" style="0" customWidth="1"/>
    <col min="23" max="23" width="4.28125" style="0" customWidth="1"/>
    <col min="24" max="24" width="3.4218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73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COUNT(A30:A48)</f>
        <v>1</v>
      </c>
      <c r="D4" s="6"/>
      <c r="E4" s="6"/>
      <c r="F4" s="23" t="s">
        <v>39</v>
      </c>
      <c r="G4" s="24">
        <f>MIN(V30:V48)</f>
        <v>53</v>
      </c>
      <c r="H4" s="6"/>
      <c r="I4" s="6"/>
      <c r="J4" s="23" t="s">
        <v>40</v>
      </c>
      <c r="K4" s="24">
        <f>MIN(X30:X48)</f>
        <v>53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53</v>
      </c>
      <c r="H5" s="6"/>
      <c r="I5" s="6"/>
      <c r="J5" s="23" t="s">
        <v>42</v>
      </c>
      <c r="K5" s="25">
        <f>IF(SUM(X30:X48),AVERAGE(X30:X48),0)</f>
        <v>53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8</v>
      </c>
      <c r="C10" s="16">
        <f t="shared" si="0"/>
        <v>7</v>
      </c>
      <c r="D10" s="16">
        <f t="shared" si="0"/>
        <v>6</v>
      </c>
      <c r="E10" s="16">
        <f t="shared" si="0"/>
        <v>4</v>
      </c>
      <c r="F10" s="16">
        <f t="shared" si="0"/>
        <v>6</v>
      </c>
      <c r="G10" s="16">
        <f t="shared" si="0"/>
        <v>3</v>
      </c>
      <c r="H10" s="16">
        <f t="shared" si="0"/>
        <v>7</v>
      </c>
      <c r="I10" s="16">
        <f t="shared" si="0"/>
        <v>6</v>
      </c>
      <c r="J10" s="16">
        <f t="shared" si="0"/>
        <v>6</v>
      </c>
      <c r="K10" s="16">
        <f>SUM(B10:J10)</f>
        <v>53</v>
      </c>
      <c r="L10" s="16">
        <f aca="true" t="shared" si="1" ref="L10:T10">MIN(L30:L48)</f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>SUM(L10:T10)</f>
        <v>0</v>
      </c>
      <c r="V10" s="13">
        <f>K10+U10</f>
        <v>53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8</v>
      </c>
      <c r="C11" s="5">
        <f t="shared" si="2"/>
        <v>7</v>
      </c>
      <c r="D11" s="5">
        <f t="shared" si="2"/>
        <v>6</v>
      </c>
      <c r="E11" s="5">
        <f t="shared" si="2"/>
        <v>4</v>
      </c>
      <c r="F11" s="5">
        <f t="shared" si="2"/>
        <v>6</v>
      </c>
      <c r="G11" s="5">
        <f t="shared" si="2"/>
        <v>3</v>
      </c>
      <c r="H11" s="5">
        <f t="shared" si="2"/>
        <v>7</v>
      </c>
      <c r="I11" s="5">
        <f t="shared" si="2"/>
        <v>6</v>
      </c>
      <c r="J11" s="5">
        <f t="shared" si="2"/>
        <v>6</v>
      </c>
      <c r="K11" s="16">
        <f>SUM(B11:J11)</f>
        <v>53</v>
      </c>
      <c r="L11" s="5">
        <f aca="true" t="shared" si="3" ref="L11:T11">IF(SUM(L30:L48),CEILING(AVERAGE(L30:L48),1),0)</f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13">
        <f>SUM(Charlotte!L11:T11)</f>
        <v>47</v>
      </c>
      <c r="V11" s="13">
        <f>K11+U11</f>
        <v>100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1</v>
      </c>
      <c r="F16" s="5">
        <f t="shared" si="13"/>
        <v>0</v>
      </c>
      <c r="G16" s="5">
        <f t="shared" si="13"/>
        <v>1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2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2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0</v>
      </c>
      <c r="E17" s="5">
        <f t="shared" si="15"/>
        <v>0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0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0</v>
      </c>
      <c r="T17" s="5">
        <f t="shared" si="16"/>
        <v>0</v>
      </c>
      <c r="U17" s="17">
        <f t="shared" si="7"/>
        <v>0</v>
      </c>
      <c r="V17" s="17">
        <f t="shared" si="8"/>
        <v>0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0</v>
      </c>
      <c r="C18" s="5">
        <f t="shared" si="17"/>
        <v>1</v>
      </c>
      <c r="D18" s="5">
        <f t="shared" si="17"/>
        <v>0</v>
      </c>
      <c r="E18" s="5">
        <f t="shared" si="17"/>
        <v>0</v>
      </c>
      <c r="F18" s="5">
        <f t="shared" si="17"/>
        <v>1</v>
      </c>
      <c r="G18" s="5">
        <f t="shared" si="17"/>
        <v>0</v>
      </c>
      <c r="H18" s="5">
        <f t="shared" si="17"/>
        <v>0</v>
      </c>
      <c r="I18" s="5">
        <f t="shared" si="17"/>
        <v>0</v>
      </c>
      <c r="J18" s="5">
        <f t="shared" si="17"/>
        <v>1</v>
      </c>
      <c r="K18" s="17">
        <f t="shared" si="5"/>
        <v>3</v>
      </c>
      <c r="L18" s="5">
        <f aca="true" t="shared" si="18" ref="L18:T18">COUNTIF(L30:L48,L$8+2)</f>
        <v>0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0</v>
      </c>
      <c r="V18" s="17">
        <f t="shared" si="8"/>
        <v>3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0</v>
      </c>
      <c r="D19" s="5">
        <f t="shared" si="19"/>
        <v>1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1</v>
      </c>
      <c r="I19" s="5">
        <f t="shared" si="19"/>
        <v>1</v>
      </c>
      <c r="J19" s="5">
        <f t="shared" si="19"/>
        <v>0</v>
      </c>
      <c r="K19" s="17">
        <f t="shared" si="5"/>
        <v>4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0</v>
      </c>
      <c r="V19" s="17">
        <f t="shared" si="8"/>
        <v>4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0</v>
      </c>
      <c r="M21" s="10">
        <f aca="true" t="shared" si="22" ref="M21:V21">SUM(M13:M19)</f>
        <v>0</v>
      </c>
      <c r="N21" s="10">
        <f t="shared" si="22"/>
        <v>0</v>
      </c>
      <c r="O21" s="10">
        <f t="shared" si="22"/>
        <v>0</v>
      </c>
      <c r="P21" s="10">
        <f t="shared" si="22"/>
        <v>0</v>
      </c>
      <c r="Q21" s="10">
        <f t="shared" si="22"/>
        <v>0</v>
      </c>
      <c r="R21" s="10">
        <f t="shared" si="22"/>
        <v>0</v>
      </c>
      <c r="S21" s="10">
        <f t="shared" si="22"/>
        <v>0</v>
      </c>
      <c r="T21" s="10">
        <f t="shared" si="22"/>
        <v>0</v>
      </c>
      <c r="U21" s="11">
        <f t="shared" si="22"/>
        <v>0</v>
      </c>
      <c r="V21" s="11">
        <f t="shared" si="22"/>
        <v>9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42722</v>
      </c>
      <c r="B30" s="29">
        <v>8</v>
      </c>
      <c r="C30" s="29">
        <v>7</v>
      </c>
      <c r="D30" s="29">
        <v>6</v>
      </c>
      <c r="E30" s="29">
        <v>4</v>
      </c>
      <c r="F30" s="29">
        <v>6</v>
      </c>
      <c r="G30" s="29">
        <v>3</v>
      </c>
      <c r="H30" s="29">
        <v>7</v>
      </c>
      <c r="I30" s="29">
        <v>6</v>
      </c>
      <c r="J30" s="29">
        <v>6</v>
      </c>
      <c r="K30" s="17">
        <f aca="true" t="shared" si="23" ref="K30:K48">IF($A30="","",SUM(B30:J30))</f>
        <v>53</v>
      </c>
      <c r="L30" s="29"/>
      <c r="M30" s="29"/>
      <c r="N30" s="29"/>
      <c r="O30" s="29"/>
      <c r="P30" s="29"/>
      <c r="Q30" s="29"/>
      <c r="R30" s="29"/>
      <c r="S30" s="29"/>
      <c r="T30" s="29"/>
      <c r="U30" s="17">
        <f aca="true" t="shared" si="24" ref="U30:U48">IF($A30="","",SUM(L30:T30))</f>
        <v>0</v>
      </c>
      <c r="V30" s="17">
        <f aca="true" t="shared" si="25" ref="V30:V48">IF($A30="","",K30+U30)</f>
        <v>53</v>
      </c>
      <c r="W30" s="29"/>
      <c r="X30" s="11">
        <f aca="true" t="shared" si="26" ref="X30:X48">IF($A30="","",V30-W30)</f>
        <v>53</v>
      </c>
      <c r="Y30" s="34"/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</sheetData>
  <sheetProtection/>
  <conditionalFormatting sqref="B13:V19">
    <cfRule type="expression" priority="4" dxfId="5" stopIfTrue="1">
      <formula>Sacha!B13=MAX(Sacha!A$13:A$19)</formula>
    </cfRule>
  </conditionalFormatting>
  <conditionalFormatting sqref="B10:V11">
    <cfRule type="expression" priority="5" dxfId="1" stopIfTrue="1">
      <formula>Sacha!B10=Sacha!B$8</formula>
    </cfRule>
    <cfRule type="expression" priority="6" dxfId="0" stopIfTrue="1">
      <formula>Sacha!B10&lt;Sacha!B$8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Sacha!B30=OFFSET(CoursePar,0,COLUMN()-1)</formula>
    </cfRule>
    <cfRule type="expression" priority="3" dxfId="0" stopIfTrue="1">
      <formula>Sacha!B30&lt;OFFSET(CoursePar,0,COLUMN()-1)</formula>
    </cfRule>
  </conditionalFormatting>
  <printOptions/>
  <pageMargins left="0.75" right="0.75" top="1" bottom="1" header="0.5" footer="0.5"/>
  <pageSetup orientation="portrait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6">
      <selection activeCell="K37" sqref="K37"/>
    </sheetView>
  </sheetViews>
  <sheetFormatPr defaultColWidth="9.140625" defaultRowHeight="15"/>
  <cols>
    <col min="1" max="1" width="18.8515625" style="6" customWidth="1"/>
    <col min="2" max="2" width="5.003906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7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54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11</v>
      </c>
      <c r="F4" s="23" t="s">
        <v>39</v>
      </c>
      <c r="G4" s="24">
        <f>MIN(V30:V48)</f>
        <v>0</v>
      </c>
      <c r="J4" s="23" t="s">
        <v>40</v>
      </c>
      <c r="K4" s="24">
        <f>MIN(X30:X48)</f>
        <v>0</v>
      </c>
    </row>
    <row r="5" spans="6:11" ht="15">
      <c r="F5" s="23" t="s">
        <v>41</v>
      </c>
      <c r="G5" s="25">
        <f>IF(SUM(V30:V48),AVERAGE(V30:V48),0)</f>
        <v>64.42857142857143</v>
      </c>
      <c r="J5" s="23" t="s">
        <v>42</v>
      </c>
      <c r="K5" s="25">
        <f>IF(SUM(X30:X48),AVERAGE(X30:X48),0)</f>
        <v>64.42857142857143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4</v>
      </c>
      <c r="C10" s="16">
        <f t="shared" si="0"/>
        <v>6</v>
      </c>
      <c r="D10" s="16">
        <f t="shared" si="0"/>
        <v>3</v>
      </c>
      <c r="E10" s="16">
        <f t="shared" si="0"/>
        <v>4</v>
      </c>
      <c r="F10" s="16">
        <f t="shared" si="0"/>
        <v>6</v>
      </c>
      <c r="G10" s="16">
        <f t="shared" si="0"/>
        <v>3</v>
      </c>
      <c r="H10" s="16">
        <f t="shared" si="0"/>
        <v>5</v>
      </c>
      <c r="I10" s="16">
        <f t="shared" si="0"/>
        <v>3</v>
      </c>
      <c r="J10" s="16">
        <f t="shared" si="0"/>
        <v>5</v>
      </c>
      <c r="K10" s="16">
        <f>SUM(B10:J10)</f>
        <v>39</v>
      </c>
      <c r="L10" s="16">
        <f aca="true" t="shared" si="1" ref="L10:T10">MIN(L30:L48)</f>
        <v>4</v>
      </c>
      <c r="M10" s="16">
        <f t="shared" si="1"/>
        <v>6</v>
      </c>
      <c r="N10" s="16">
        <f t="shared" si="1"/>
        <v>3</v>
      </c>
      <c r="O10" s="16">
        <f t="shared" si="1"/>
        <v>4</v>
      </c>
      <c r="P10" s="16">
        <f t="shared" si="1"/>
        <v>5</v>
      </c>
      <c r="Q10" s="16">
        <f t="shared" si="1"/>
        <v>3</v>
      </c>
      <c r="R10" s="16">
        <f t="shared" si="1"/>
        <v>5</v>
      </c>
      <c r="S10" s="16">
        <f t="shared" si="1"/>
        <v>2</v>
      </c>
      <c r="T10" s="16">
        <f t="shared" si="1"/>
        <v>4</v>
      </c>
      <c r="U10" s="16">
        <f>SUM(L10:T10)</f>
        <v>36</v>
      </c>
      <c r="V10" s="13">
        <f>K10+U10</f>
        <v>75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7</v>
      </c>
      <c r="D11" s="5">
        <f t="shared" si="2"/>
        <v>4</v>
      </c>
      <c r="E11" s="5">
        <f t="shared" si="2"/>
        <v>5</v>
      </c>
      <c r="F11" s="5">
        <f t="shared" si="2"/>
        <v>6</v>
      </c>
      <c r="G11" s="5">
        <f t="shared" si="2"/>
        <v>4</v>
      </c>
      <c r="H11" s="5">
        <f t="shared" si="2"/>
        <v>6</v>
      </c>
      <c r="I11" s="5">
        <f t="shared" si="2"/>
        <v>5</v>
      </c>
      <c r="J11" s="5">
        <f t="shared" si="2"/>
        <v>6</v>
      </c>
      <c r="K11" s="16">
        <f>SUM(B11:J11)</f>
        <v>50</v>
      </c>
      <c r="L11" s="5">
        <f aca="true" t="shared" si="3" ref="L11:T11">IF(SUM(L30:L48),CEILING(AVERAGE(L30:L48),1),0)</f>
        <v>6</v>
      </c>
      <c r="M11" s="5">
        <f t="shared" si="3"/>
        <v>6</v>
      </c>
      <c r="N11" s="5">
        <f t="shared" si="3"/>
        <v>4</v>
      </c>
      <c r="O11" s="5">
        <f t="shared" si="3"/>
        <v>5</v>
      </c>
      <c r="P11" s="5">
        <f t="shared" si="3"/>
        <v>6</v>
      </c>
      <c r="Q11" s="5">
        <f t="shared" si="3"/>
        <v>4</v>
      </c>
      <c r="R11" s="5">
        <f t="shared" si="3"/>
        <v>6</v>
      </c>
      <c r="S11" s="5">
        <f t="shared" si="3"/>
        <v>4</v>
      </c>
      <c r="T11" s="5">
        <f t="shared" si="3"/>
        <v>5</v>
      </c>
      <c r="U11" s="13">
        <f>SUM(L11:T11)</f>
        <v>46</v>
      </c>
      <c r="V11" s="13">
        <f>K11+U11</f>
        <v>96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1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1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1</v>
      </c>
      <c r="T15" s="5">
        <f t="shared" si="12"/>
        <v>0</v>
      </c>
      <c r="U15" s="17">
        <f t="shared" si="7"/>
        <v>1</v>
      </c>
      <c r="V15" s="17">
        <f t="shared" si="8"/>
        <v>2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2</v>
      </c>
      <c r="E16" s="5">
        <f t="shared" si="13"/>
        <v>4</v>
      </c>
      <c r="F16" s="5">
        <f t="shared" si="13"/>
        <v>0</v>
      </c>
      <c r="G16" s="5">
        <f t="shared" si="13"/>
        <v>3</v>
      </c>
      <c r="H16" s="5">
        <f t="shared" si="13"/>
        <v>0</v>
      </c>
      <c r="I16" s="5">
        <f t="shared" si="13"/>
        <v>1</v>
      </c>
      <c r="J16" s="5">
        <f t="shared" si="13"/>
        <v>0</v>
      </c>
      <c r="K16" s="17">
        <f>SUM(B16:J16)</f>
        <v>10</v>
      </c>
      <c r="L16" s="5">
        <f aca="true" t="shared" si="14" ref="L16:T16">COUNTIF(L30:L48,L$8)</f>
        <v>1</v>
      </c>
      <c r="M16" s="5">
        <f t="shared" si="14"/>
        <v>0</v>
      </c>
      <c r="N16" s="5">
        <f t="shared" si="14"/>
        <v>3</v>
      </c>
      <c r="O16" s="5">
        <f t="shared" si="14"/>
        <v>1</v>
      </c>
      <c r="P16" s="5">
        <f t="shared" si="14"/>
        <v>2</v>
      </c>
      <c r="Q16" s="5">
        <f t="shared" si="14"/>
        <v>2</v>
      </c>
      <c r="R16" s="5">
        <f t="shared" si="14"/>
        <v>0</v>
      </c>
      <c r="S16" s="5">
        <f t="shared" si="14"/>
        <v>1</v>
      </c>
      <c r="T16" s="5">
        <f t="shared" si="14"/>
        <v>1</v>
      </c>
      <c r="U16" s="17">
        <f t="shared" si="7"/>
        <v>11</v>
      </c>
      <c r="V16" s="17">
        <f t="shared" si="8"/>
        <v>21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3</v>
      </c>
      <c r="C17" s="5">
        <f t="shared" si="15"/>
        <v>4</v>
      </c>
      <c r="D17" s="5">
        <f t="shared" si="15"/>
        <v>4</v>
      </c>
      <c r="E17" s="5">
        <f t="shared" si="15"/>
        <v>2</v>
      </c>
      <c r="F17" s="5">
        <f t="shared" si="15"/>
        <v>0</v>
      </c>
      <c r="G17" s="5">
        <f t="shared" si="15"/>
        <v>3</v>
      </c>
      <c r="H17" s="5">
        <f t="shared" si="15"/>
        <v>2</v>
      </c>
      <c r="I17" s="5">
        <f t="shared" si="15"/>
        <v>4</v>
      </c>
      <c r="J17" s="5">
        <f t="shared" si="15"/>
        <v>3</v>
      </c>
      <c r="K17" s="17">
        <f t="shared" si="5"/>
        <v>25</v>
      </c>
      <c r="L17" s="5">
        <f aca="true" t="shared" si="16" ref="L17:T17">COUNTIF(L30:L48,L$8+1)</f>
        <v>1</v>
      </c>
      <c r="M17" s="5">
        <f t="shared" si="16"/>
        <v>4</v>
      </c>
      <c r="N17" s="5">
        <f t="shared" si="16"/>
        <v>1</v>
      </c>
      <c r="O17" s="5">
        <f t="shared" si="16"/>
        <v>3</v>
      </c>
      <c r="P17" s="5">
        <f t="shared" si="16"/>
        <v>1</v>
      </c>
      <c r="Q17" s="5">
        <f t="shared" si="16"/>
        <v>1</v>
      </c>
      <c r="R17" s="5">
        <f t="shared" si="16"/>
        <v>1</v>
      </c>
      <c r="S17" s="5">
        <f t="shared" si="16"/>
        <v>2</v>
      </c>
      <c r="T17" s="5">
        <f t="shared" si="16"/>
        <v>3</v>
      </c>
      <c r="U17" s="17">
        <f t="shared" si="7"/>
        <v>17</v>
      </c>
      <c r="V17" s="17">
        <f t="shared" si="8"/>
        <v>42</v>
      </c>
    </row>
    <row r="18" spans="1:22" s="1" customFormat="1" ht="15">
      <c r="A18" s="8" t="s">
        <v>36</v>
      </c>
      <c r="B18" s="5">
        <f aca="true" t="shared" si="17" ref="B18:J18">COUNTIF(B30:B48,B$8+2)</f>
        <v>3</v>
      </c>
      <c r="C18" s="5">
        <f t="shared" si="17"/>
        <v>2</v>
      </c>
      <c r="D18" s="5">
        <f t="shared" si="17"/>
        <v>1</v>
      </c>
      <c r="E18" s="5">
        <f t="shared" si="17"/>
        <v>1</v>
      </c>
      <c r="F18" s="5">
        <f t="shared" si="17"/>
        <v>7</v>
      </c>
      <c r="G18" s="5">
        <f t="shared" si="17"/>
        <v>1</v>
      </c>
      <c r="H18" s="5">
        <f t="shared" si="17"/>
        <v>3</v>
      </c>
      <c r="I18" s="5">
        <f t="shared" si="17"/>
        <v>2</v>
      </c>
      <c r="J18" s="5">
        <f t="shared" si="17"/>
        <v>4</v>
      </c>
      <c r="K18" s="17">
        <f t="shared" si="5"/>
        <v>24</v>
      </c>
      <c r="L18" s="5">
        <f aca="true" t="shared" si="18" ref="L18:T18">COUNTIF(L30:L48,L$8+2)</f>
        <v>2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1</v>
      </c>
      <c r="Q18" s="5">
        <f t="shared" si="18"/>
        <v>1</v>
      </c>
      <c r="R18" s="5">
        <f t="shared" si="18"/>
        <v>2</v>
      </c>
      <c r="S18" s="5">
        <f t="shared" si="18"/>
        <v>0</v>
      </c>
      <c r="T18" s="5">
        <f t="shared" si="18"/>
        <v>0</v>
      </c>
      <c r="U18" s="17">
        <f t="shared" si="7"/>
        <v>6</v>
      </c>
      <c r="V18" s="17">
        <f t="shared" si="8"/>
        <v>30</v>
      </c>
    </row>
    <row r="19" spans="1:22" s="1" customFormat="1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1</v>
      </c>
      <c r="D19" s="5">
        <f t="shared" si="19"/>
        <v>0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2</v>
      </c>
      <c r="I19" s="5">
        <f t="shared" si="19"/>
        <v>0</v>
      </c>
      <c r="J19" s="5">
        <f t="shared" si="19"/>
        <v>0</v>
      </c>
      <c r="K19" s="17">
        <f t="shared" si="5"/>
        <v>3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1</v>
      </c>
      <c r="S19" s="5">
        <f t="shared" si="20"/>
        <v>0</v>
      </c>
      <c r="T19" s="5">
        <f t="shared" si="20"/>
        <v>0</v>
      </c>
      <c r="U19" s="17">
        <f t="shared" si="7"/>
        <v>1</v>
      </c>
      <c r="V19" s="17">
        <f t="shared" si="8"/>
        <v>4</v>
      </c>
    </row>
    <row r="20" ht="3.75" customHeight="1"/>
    <row r="21" spans="1:22" ht="15">
      <c r="A21" s="8" t="s">
        <v>21</v>
      </c>
      <c r="B21" s="10">
        <f>SUM(B13:B19)</f>
        <v>7</v>
      </c>
      <c r="C21" s="10">
        <f aca="true" t="shared" si="21" ref="C21:K21">SUM(C13:C19)</f>
        <v>7</v>
      </c>
      <c r="D21" s="10">
        <f t="shared" si="21"/>
        <v>7</v>
      </c>
      <c r="E21" s="10">
        <f t="shared" si="21"/>
        <v>7</v>
      </c>
      <c r="F21" s="10">
        <f t="shared" si="21"/>
        <v>7</v>
      </c>
      <c r="G21" s="10">
        <f t="shared" si="21"/>
        <v>7</v>
      </c>
      <c r="H21" s="10">
        <f t="shared" si="21"/>
        <v>7</v>
      </c>
      <c r="I21" s="10">
        <f t="shared" si="21"/>
        <v>7</v>
      </c>
      <c r="J21" s="10">
        <f t="shared" si="21"/>
        <v>7</v>
      </c>
      <c r="K21" s="11">
        <f t="shared" si="21"/>
        <v>63</v>
      </c>
      <c r="L21" s="10">
        <f>SUM(L13:L19)</f>
        <v>4</v>
      </c>
      <c r="M21" s="10">
        <f aca="true" t="shared" si="22" ref="M21:V21">SUM(M13:M19)</f>
        <v>4</v>
      </c>
      <c r="N21" s="10">
        <f t="shared" si="22"/>
        <v>4</v>
      </c>
      <c r="O21" s="10">
        <f t="shared" si="22"/>
        <v>4</v>
      </c>
      <c r="P21" s="10">
        <f t="shared" si="22"/>
        <v>4</v>
      </c>
      <c r="Q21" s="10">
        <f t="shared" si="22"/>
        <v>4</v>
      </c>
      <c r="R21" s="10">
        <f t="shared" si="22"/>
        <v>4</v>
      </c>
      <c r="S21" s="10">
        <f t="shared" si="22"/>
        <v>4</v>
      </c>
      <c r="T21" s="10">
        <f t="shared" si="22"/>
        <v>4</v>
      </c>
      <c r="U21" s="11">
        <f t="shared" si="22"/>
        <v>36</v>
      </c>
      <c r="V21" s="11">
        <f t="shared" si="22"/>
        <v>99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42685</v>
      </c>
      <c r="B30" s="29">
        <v>7</v>
      </c>
      <c r="C30" s="29">
        <v>6</v>
      </c>
      <c r="D30" s="29">
        <v>3</v>
      </c>
      <c r="E30" s="29">
        <v>4</v>
      </c>
      <c r="F30" s="29">
        <v>6</v>
      </c>
      <c r="G30" s="29">
        <v>3</v>
      </c>
      <c r="H30" s="29">
        <v>7</v>
      </c>
      <c r="I30" s="29">
        <v>5</v>
      </c>
      <c r="J30" s="29">
        <v>5</v>
      </c>
      <c r="K30" s="17">
        <f aca="true" t="shared" si="23" ref="K30:K48">IF($A30="","",SUM(B30:J30))</f>
        <v>46</v>
      </c>
      <c r="L30" s="29">
        <v>5</v>
      </c>
      <c r="M30" s="29">
        <v>6</v>
      </c>
      <c r="N30" s="29">
        <v>4</v>
      </c>
      <c r="O30" s="29">
        <v>5</v>
      </c>
      <c r="P30" s="29">
        <v>6</v>
      </c>
      <c r="Q30" s="29">
        <v>3</v>
      </c>
      <c r="R30" s="29">
        <v>7</v>
      </c>
      <c r="S30" s="29">
        <v>4</v>
      </c>
      <c r="T30" s="29">
        <v>4</v>
      </c>
      <c r="U30" s="17">
        <f aca="true" t="shared" si="24" ref="U30:U48">IF($A30="","",SUM(L30:T30))</f>
        <v>44</v>
      </c>
      <c r="V30" s="17">
        <f aca="true" t="shared" si="25" ref="V30:V48">IF($A30="","",K30+U30)</f>
        <v>90</v>
      </c>
      <c r="W30" s="29"/>
      <c r="X30" s="11">
        <f aca="true" t="shared" si="26" ref="X30:X48">IF($A30="","",V30-W30)</f>
        <v>90</v>
      </c>
      <c r="Y30" s="34"/>
    </row>
    <row r="31" spans="1:25" ht="15">
      <c r="A31" s="28">
        <v>42690</v>
      </c>
      <c r="B31" s="29">
        <v>6</v>
      </c>
      <c r="C31" s="29">
        <v>7</v>
      </c>
      <c r="D31" s="29">
        <v>4</v>
      </c>
      <c r="E31" s="29">
        <v>4</v>
      </c>
      <c r="F31" s="29">
        <v>6</v>
      </c>
      <c r="G31" s="29">
        <v>4</v>
      </c>
      <c r="H31" s="29">
        <v>5</v>
      </c>
      <c r="I31" s="29">
        <v>5</v>
      </c>
      <c r="J31" s="29">
        <v>5</v>
      </c>
      <c r="K31" s="17">
        <f t="shared" si="23"/>
        <v>46</v>
      </c>
      <c r="L31" s="29">
        <v>4</v>
      </c>
      <c r="M31" s="29">
        <v>6</v>
      </c>
      <c r="N31" s="29">
        <v>3</v>
      </c>
      <c r="O31" s="29">
        <v>4</v>
      </c>
      <c r="P31" s="29">
        <v>5</v>
      </c>
      <c r="Q31" s="29">
        <v>5</v>
      </c>
      <c r="R31" s="29">
        <v>6</v>
      </c>
      <c r="S31" s="29">
        <v>4</v>
      </c>
      <c r="T31" s="29">
        <v>5</v>
      </c>
      <c r="U31" s="17">
        <f t="shared" si="24"/>
        <v>42</v>
      </c>
      <c r="V31" s="17">
        <f t="shared" si="25"/>
        <v>88</v>
      </c>
      <c r="W31" s="29"/>
      <c r="X31" s="11">
        <f t="shared" si="26"/>
        <v>88</v>
      </c>
      <c r="Y31" s="34"/>
    </row>
    <row r="32" spans="1:25" ht="30">
      <c r="A32" s="40" t="s">
        <v>63</v>
      </c>
      <c r="B32" s="29">
        <v>6</v>
      </c>
      <c r="C32" s="29">
        <v>6</v>
      </c>
      <c r="D32" s="29">
        <v>4</v>
      </c>
      <c r="E32" s="29">
        <v>5</v>
      </c>
      <c r="F32" s="29">
        <v>6</v>
      </c>
      <c r="G32" s="29">
        <v>5</v>
      </c>
      <c r="H32" s="29">
        <v>6</v>
      </c>
      <c r="I32" s="29">
        <v>4</v>
      </c>
      <c r="J32" s="29">
        <v>5</v>
      </c>
      <c r="K32" s="17">
        <f t="shared" si="23"/>
        <v>47</v>
      </c>
      <c r="L32" s="45">
        <v>6</v>
      </c>
      <c r="M32" s="45">
        <v>6</v>
      </c>
      <c r="N32" s="45">
        <v>3</v>
      </c>
      <c r="O32" s="45">
        <v>5</v>
      </c>
      <c r="P32" s="45">
        <v>7</v>
      </c>
      <c r="Q32" s="45">
        <v>4</v>
      </c>
      <c r="R32" s="45">
        <v>6</v>
      </c>
      <c r="S32" s="45">
        <v>3</v>
      </c>
      <c r="T32" s="45">
        <v>5</v>
      </c>
      <c r="U32" s="17">
        <f t="shared" si="24"/>
        <v>45</v>
      </c>
      <c r="V32" s="17">
        <f t="shared" si="25"/>
        <v>92</v>
      </c>
      <c r="W32" s="29"/>
      <c r="X32" s="11">
        <f t="shared" si="26"/>
        <v>92</v>
      </c>
      <c r="Y32" s="34"/>
    </row>
    <row r="33" spans="1:25" ht="13.5">
      <c r="A33" s="28">
        <v>42700</v>
      </c>
      <c r="B33" s="29">
        <v>6</v>
      </c>
      <c r="C33" s="29">
        <v>6</v>
      </c>
      <c r="D33" s="29">
        <v>3</v>
      </c>
      <c r="E33" s="29">
        <v>4</v>
      </c>
      <c r="F33" s="29">
        <v>6</v>
      </c>
      <c r="G33" s="29">
        <v>4</v>
      </c>
      <c r="H33" s="29">
        <v>6</v>
      </c>
      <c r="I33" s="29">
        <v>4</v>
      </c>
      <c r="J33" s="29">
        <v>6</v>
      </c>
      <c r="K33" s="17">
        <f t="shared" si="23"/>
        <v>45</v>
      </c>
      <c r="L33" s="45">
        <v>6</v>
      </c>
      <c r="M33" s="45">
        <v>6</v>
      </c>
      <c r="N33" s="45">
        <v>3</v>
      </c>
      <c r="O33" s="45">
        <v>5</v>
      </c>
      <c r="P33" s="45">
        <v>5</v>
      </c>
      <c r="Q33" s="45">
        <v>3</v>
      </c>
      <c r="R33" s="45">
        <v>5</v>
      </c>
      <c r="S33" s="45">
        <v>2</v>
      </c>
      <c r="T33" s="45">
        <v>5</v>
      </c>
      <c r="U33" s="17">
        <f t="shared" si="24"/>
        <v>40</v>
      </c>
      <c r="V33" s="17">
        <f t="shared" si="25"/>
        <v>85</v>
      </c>
      <c r="W33" s="29"/>
      <c r="X33" s="11">
        <f t="shared" si="26"/>
        <v>85</v>
      </c>
      <c r="Y33" s="34" t="s">
        <v>70</v>
      </c>
    </row>
    <row r="34" spans="1:25" ht="13.5">
      <c r="A34" s="28">
        <v>42714</v>
      </c>
      <c r="B34" s="31">
        <v>4</v>
      </c>
      <c r="C34" s="31">
        <v>8</v>
      </c>
      <c r="D34" s="31">
        <v>5</v>
      </c>
      <c r="E34" s="31">
        <v>6</v>
      </c>
      <c r="F34" s="31">
        <v>6</v>
      </c>
      <c r="G34" s="31">
        <v>4</v>
      </c>
      <c r="H34" s="31">
        <v>7</v>
      </c>
      <c r="I34" s="31">
        <v>3</v>
      </c>
      <c r="J34" s="31">
        <v>6</v>
      </c>
      <c r="K34" s="17">
        <f t="shared" si="23"/>
        <v>49</v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  <v>0</v>
      </c>
      <c r="V34" s="17">
        <f t="shared" si="25"/>
        <v>49</v>
      </c>
      <c r="W34" s="31"/>
      <c r="X34" s="11">
        <f t="shared" si="26"/>
        <v>49</v>
      </c>
      <c r="Y34" s="34"/>
    </row>
    <row r="35" spans="1:25" ht="13.5">
      <c r="A35" s="28">
        <v>42746</v>
      </c>
      <c r="B35" s="31">
        <v>7</v>
      </c>
      <c r="C35" s="31">
        <v>7</v>
      </c>
      <c r="D35" s="31">
        <v>4</v>
      </c>
      <c r="E35" s="31">
        <v>4</v>
      </c>
      <c r="F35" s="31">
        <v>6</v>
      </c>
      <c r="G35" s="31">
        <v>3</v>
      </c>
      <c r="H35" s="31">
        <v>6</v>
      </c>
      <c r="I35" s="31">
        <v>4</v>
      </c>
      <c r="J35" s="31">
        <v>6</v>
      </c>
      <c r="K35" s="17">
        <f t="shared" si="23"/>
        <v>47</v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  <v>0</v>
      </c>
      <c r="V35" s="17">
        <f t="shared" si="25"/>
        <v>47</v>
      </c>
      <c r="W35" s="31"/>
      <c r="X35" s="11">
        <f t="shared" si="26"/>
        <v>47</v>
      </c>
      <c r="Y35" s="34"/>
    </row>
    <row r="36" spans="1:25" ht="13.5">
      <c r="A36" s="28">
        <v>42763</v>
      </c>
      <c r="B36" s="31">
        <v>7</v>
      </c>
      <c r="C36" s="31">
        <v>6</v>
      </c>
      <c r="D36" s="31">
        <v>4</v>
      </c>
      <c r="E36" s="31">
        <v>5</v>
      </c>
      <c r="F36" s="31">
        <v>6</v>
      </c>
      <c r="G36" s="31">
        <v>3</v>
      </c>
      <c r="H36" s="31">
        <v>5</v>
      </c>
      <c r="I36" s="31">
        <v>4</v>
      </c>
      <c r="J36" s="31">
        <v>6</v>
      </c>
      <c r="K36" s="17"/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  <v>0</v>
      </c>
      <c r="V36" s="17">
        <f t="shared" si="25"/>
        <v>0</v>
      </c>
      <c r="W36" s="31"/>
      <c r="X36" s="11">
        <f t="shared" si="26"/>
        <v>0</v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7</v>
      </c>
      <c r="L49" s="6">
        <f>COUNT(L30:L48)</f>
        <v>4</v>
      </c>
    </row>
  </sheetData>
  <sheetProtection/>
  <conditionalFormatting sqref="B13:V19">
    <cfRule type="expression" priority="4" dxfId="5" stopIfTrue="1">
      <formula>Sandi!B13=MAX(Sandi!A$13:A$19)</formula>
    </cfRule>
  </conditionalFormatting>
  <conditionalFormatting sqref="B10:V11">
    <cfRule type="expression" priority="5" dxfId="1" stopIfTrue="1">
      <formula>Sandi!B10=Sandi!B$8</formula>
    </cfRule>
    <cfRule type="expression" priority="6" dxfId="0" stopIfTrue="1">
      <formula>Sandi!B10&lt;Sandi!B$8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Sandi!B30=OFFSET(CoursePar,0,COLUMN()-1)</formula>
    </cfRule>
    <cfRule type="expression" priority="3" dxfId="0" stopIfTrue="1">
      <formula>Sandi!B30&lt;OFFSET(CoursePar,0,COLUMN()-1)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U31" sqref="U31"/>
    </sheetView>
  </sheetViews>
  <sheetFormatPr defaultColWidth="9.140625" defaultRowHeight="15"/>
  <cols>
    <col min="1" max="1" width="16.28125" style="6" customWidth="1"/>
    <col min="2" max="2" width="4.003906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60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3</v>
      </c>
      <c r="F4" s="23" t="s">
        <v>39</v>
      </c>
      <c r="G4" s="24">
        <f>MIN(V30:V48)</f>
        <v>58</v>
      </c>
      <c r="J4" s="23" t="s">
        <v>40</v>
      </c>
      <c r="K4" s="24">
        <f>MIN(X30:X48)</f>
        <v>58</v>
      </c>
    </row>
    <row r="5" spans="6:11" ht="15">
      <c r="F5" s="23" t="s">
        <v>41</v>
      </c>
      <c r="G5" s="25">
        <f>IF(SUM(V30:V48),AVERAGE(V30:V48),0)</f>
        <v>80.5</v>
      </c>
      <c r="J5" s="23" t="s">
        <v>42</v>
      </c>
      <c r="K5" s="25">
        <f>IF(SUM(X30:X48),AVERAGE(X30:X48),0)</f>
        <v>80.5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6</v>
      </c>
      <c r="C10" s="16">
        <f t="shared" si="0"/>
        <v>8</v>
      </c>
      <c r="D10" s="16">
        <f t="shared" si="0"/>
        <v>4</v>
      </c>
      <c r="E10" s="16">
        <f t="shared" si="0"/>
        <v>5</v>
      </c>
      <c r="F10" s="16">
        <f t="shared" si="0"/>
        <v>6</v>
      </c>
      <c r="G10" s="16">
        <f t="shared" si="0"/>
        <v>4</v>
      </c>
      <c r="H10" s="16">
        <f t="shared" si="0"/>
        <v>8</v>
      </c>
      <c r="I10" s="16">
        <f t="shared" si="0"/>
        <v>4</v>
      </c>
      <c r="J10" s="16">
        <f t="shared" si="0"/>
        <v>6</v>
      </c>
      <c r="K10" s="16">
        <f>SUM(B10:J10)</f>
        <v>51</v>
      </c>
      <c r="L10" s="16">
        <f aca="true" t="shared" si="1" ref="L10:T10">MIN(L30:L48)</f>
        <v>7</v>
      </c>
      <c r="M10" s="16">
        <f t="shared" si="1"/>
        <v>7</v>
      </c>
      <c r="N10" s="16">
        <f t="shared" si="1"/>
        <v>3</v>
      </c>
      <c r="O10" s="16">
        <f t="shared" si="1"/>
        <v>6</v>
      </c>
      <c r="P10" s="16">
        <f t="shared" si="1"/>
        <v>7</v>
      </c>
      <c r="Q10" s="16">
        <f t="shared" si="1"/>
        <v>3</v>
      </c>
      <c r="R10" s="16">
        <f t="shared" si="1"/>
        <v>6</v>
      </c>
      <c r="S10" s="16">
        <f t="shared" si="1"/>
        <v>5</v>
      </c>
      <c r="T10" s="16">
        <f t="shared" si="1"/>
        <v>5</v>
      </c>
      <c r="U10" s="16">
        <f>SUM(L10:T10)</f>
        <v>49</v>
      </c>
      <c r="V10" s="13">
        <f>K10+U10</f>
        <v>100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8</v>
      </c>
      <c r="D11" s="5">
        <f t="shared" si="2"/>
        <v>4</v>
      </c>
      <c r="E11" s="5">
        <f t="shared" si="2"/>
        <v>5</v>
      </c>
      <c r="F11" s="5">
        <f t="shared" si="2"/>
        <v>6</v>
      </c>
      <c r="G11" s="5">
        <f t="shared" si="2"/>
        <v>4</v>
      </c>
      <c r="H11" s="5">
        <f t="shared" si="2"/>
        <v>8</v>
      </c>
      <c r="I11" s="5">
        <f t="shared" si="2"/>
        <v>4</v>
      </c>
      <c r="J11" s="5">
        <f t="shared" si="2"/>
        <v>6</v>
      </c>
      <c r="K11" s="16">
        <f>SUM(B11:J11)</f>
        <v>51</v>
      </c>
      <c r="L11" s="5">
        <f aca="true" t="shared" si="3" ref="L11:T11">IF(SUM(L30:L48),CEILING(AVERAGE(L30:L48),1),0)</f>
        <v>8</v>
      </c>
      <c r="M11" s="5">
        <f t="shared" si="3"/>
        <v>8</v>
      </c>
      <c r="N11" s="5">
        <f t="shared" si="3"/>
        <v>4</v>
      </c>
      <c r="O11" s="5">
        <f t="shared" si="3"/>
        <v>6</v>
      </c>
      <c r="P11" s="5">
        <f t="shared" si="3"/>
        <v>8</v>
      </c>
      <c r="Q11" s="5">
        <f t="shared" si="3"/>
        <v>4</v>
      </c>
      <c r="R11" s="5">
        <f t="shared" si="3"/>
        <v>7</v>
      </c>
      <c r="S11" s="5">
        <f t="shared" si="3"/>
        <v>5</v>
      </c>
      <c r="T11" s="5">
        <f t="shared" si="3"/>
        <v>7</v>
      </c>
      <c r="U11" s="13">
        <f>SUM(L11:T11)</f>
        <v>57</v>
      </c>
      <c r="V11" s="13">
        <f>K11+U11</f>
        <v>108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0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1</v>
      </c>
      <c r="O16" s="5">
        <f t="shared" si="14"/>
        <v>0</v>
      </c>
      <c r="P16" s="5">
        <f t="shared" si="14"/>
        <v>0</v>
      </c>
      <c r="Q16" s="5">
        <f t="shared" si="14"/>
        <v>1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2</v>
      </c>
      <c r="V16" s="17">
        <f t="shared" si="8"/>
        <v>2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1</v>
      </c>
      <c r="C17" s="5">
        <f t="shared" si="15"/>
        <v>0</v>
      </c>
      <c r="D17" s="5">
        <f t="shared" si="15"/>
        <v>1</v>
      </c>
      <c r="E17" s="5">
        <f t="shared" si="15"/>
        <v>1</v>
      </c>
      <c r="F17" s="5">
        <f t="shared" si="15"/>
        <v>0</v>
      </c>
      <c r="G17" s="5">
        <f t="shared" si="15"/>
        <v>1</v>
      </c>
      <c r="H17" s="5">
        <f t="shared" si="15"/>
        <v>0</v>
      </c>
      <c r="I17" s="5">
        <f t="shared" si="15"/>
        <v>1</v>
      </c>
      <c r="J17" s="5">
        <f t="shared" si="15"/>
        <v>0</v>
      </c>
      <c r="K17" s="17">
        <f t="shared" si="5"/>
        <v>5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1</v>
      </c>
      <c r="R17" s="5">
        <f t="shared" si="16"/>
        <v>0</v>
      </c>
      <c r="S17" s="5">
        <f t="shared" si="16"/>
        <v>0</v>
      </c>
      <c r="T17" s="5">
        <f t="shared" si="16"/>
        <v>1</v>
      </c>
      <c r="U17" s="17">
        <f t="shared" si="7"/>
        <v>2</v>
      </c>
      <c r="V17" s="17">
        <f t="shared" si="8"/>
        <v>7</v>
      </c>
    </row>
    <row r="18" spans="1:22" s="1" customFormat="1" ht="15">
      <c r="A18" s="8" t="s">
        <v>36</v>
      </c>
      <c r="B18" s="5">
        <f aca="true" t="shared" si="17" ref="B18:J18">COUNTIF(B30:B48,B$8+2)</f>
        <v>0</v>
      </c>
      <c r="C18" s="5">
        <f t="shared" si="17"/>
        <v>0</v>
      </c>
      <c r="D18" s="5">
        <f t="shared" si="17"/>
        <v>0</v>
      </c>
      <c r="E18" s="5">
        <f t="shared" si="17"/>
        <v>0</v>
      </c>
      <c r="F18" s="5">
        <f t="shared" si="17"/>
        <v>1</v>
      </c>
      <c r="G18" s="5">
        <f t="shared" si="17"/>
        <v>0</v>
      </c>
      <c r="H18" s="5">
        <f t="shared" si="17"/>
        <v>0</v>
      </c>
      <c r="I18" s="5">
        <f t="shared" si="17"/>
        <v>0</v>
      </c>
      <c r="J18" s="5">
        <f t="shared" si="17"/>
        <v>1</v>
      </c>
      <c r="K18" s="17">
        <f t="shared" si="5"/>
        <v>2</v>
      </c>
      <c r="L18" s="5">
        <f aca="true" t="shared" si="18" ref="L18:T18">COUNTIF(L30:L48,L$8+2)</f>
        <v>0</v>
      </c>
      <c r="M18" s="5">
        <f t="shared" si="18"/>
        <v>1</v>
      </c>
      <c r="N18" s="5">
        <f t="shared" si="18"/>
        <v>1</v>
      </c>
      <c r="O18" s="5">
        <f t="shared" si="18"/>
        <v>2</v>
      </c>
      <c r="P18" s="5">
        <f t="shared" si="18"/>
        <v>1</v>
      </c>
      <c r="Q18" s="5">
        <f t="shared" si="18"/>
        <v>0</v>
      </c>
      <c r="R18" s="5">
        <f t="shared" si="18"/>
        <v>1</v>
      </c>
      <c r="S18" s="5">
        <f t="shared" si="18"/>
        <v>2</v>
      </c>
      <c r="T18" s="5">
        <f t="shared" si="18"/>
        <v>0</v>
      </c>
      <c r="U18" s="17">
        <f t="shared" si="7"/>
        <v>8</v>
      </c>
      <c r="V18" s="17">
        <f t="shared" si="8"/>
        <v>10</v>
      </c>
    </row>
    <row r="19" spans="1:22" s="1" customFormat="1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1</v>
      </c>
      <c r="D19" s="5">
        <f t="shared" si="19"/>
        <v>0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1</v>
      </c>
      <c r="I19" s="5">
        <f t="shared" si="19"/>
        <v>0</v>
      </c>
      <c r="J19" s="5">
        <f t="shared" si="19"/>
        <v>0</v>
      </c>
      <c r="K19" s="17">
        <f t="shared" si="5"/>
        <v>2</v>
      </c>
      <c r="L19" s="5">
        <f aca="true" t="shared" si="20" ref="L19:T19">COUNTIF(L30:L48,"&gt;="&amp;L$8+3)</f>
        <v>2</v>
      </c>
      <c r="M19" s="5">
        <f t="shared" si="20"/>
        <v>1</v>
      </c>
      <c r="N19" s="5">
        <f t="shared" si="20"/>
        <v>0</v>
      </c>
      <c r="O19" s="5">
        <f t="shared" si="20"/>
        <v>0</v>
      </c>
      <c r="P19" s="5">
        <f t="shared" si="20"/>
        <v>1</v>
      </c>
      <c r="Q19" s="5">
        <f t="shared" si="20"/>
        <v>0</v>
      </c>
      <c r="R19" s="5">
        <f t="shared" si="20"/>
        <v>1</v>
      </c>
      <c r="S19" s="5">
        <f t="shared" si="20"/>
        <v>0</v>
      </c>
      <c r="T19" s="5">
        <f t="shared" si="20"/>
        <v>1</v>
      </c>
      <c r="U19" s="17">
        <f t="shared" si="7"/>
        <v>6</v>
      </c>
      <c r="V19" s="17">
        <f t="shared" si="8"/>
        <v>8</v>
      </c>
    </row>
    <row r="20" ht="3.75" customHeight="1"/>
    <row r="21" spans="1:22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2</v>
      </c>
      <c r="M21" s="10">
        <f aca="true" t="shared" si="22" ref="M21:V21">SUM(M13:M19)</f>
        <v>2</v>
      </c>
      <c r="N21" s="10">
        <f t="shared" si="22"/>
        <v>2</v>
      </c>
      <c r="O21" s="10">
        <f t="shared" si="22"/>
        <v>2</v>
      </c>
      <c r="P21" s="10">
        <f t="shared" si="22"/>
        <v>2</v>
      </c>
      <c r="Q21" s="10">
        <f t="shared" si="22"/>
        <v>2</v>
      </c>
      <c r="R21" s="10">
        <f t="shared" si="22"/>
        <v>2</v>
      </c>
      <c r="S21" s="10">
        <f t="shared" si="22"/>
        <v>2</v>
      </c>
      <c r="T21" s="10">
        <f t="shared" si="22"/>
        <v>2</v>
      </c>
      <c r="U21" s="11">
        <f t="shared" si="22"/>
        <v>18</v>
      </c>
      <c r="V21" s="11">
        <f t="shared" si="22"/>
        <v>27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40">
        <v>42690</v>
      </c>
      <c r="B30" s="29">
        <v>6</v>
      </c>
      <c r="C30" s="29">
        <v>8</v>
      </c>
      <c r="D30" s="29">
        <v>4</v>
      </c>
      <c r="E30" s="29">
        <v>5</v>
      </c>
      <c r="F30" s="29">
        <v>6</v>
      </c>
      <c r="G30" s="29">
        <v>4</v>
      </c>
      <c r="H30" s="29">
        <v>8</v>
      </c>
      <c r="I30" s="29">
        <v>4</v>
      </c>
      <c r="J30" s="29">
        <v>6</v>
      </c>
      <c r="K30" s="17">
        <f aca="true" t="shared" si="23" ref="K30:K48">IF($A30="","",SUM(B30:J30))</f>
        <v>51</v>
      </c>
      <c r="L30" s="29">
        <v>7</v>
      </c>
      <c r="M30" s="29">
        <v>7</v>
      </c>
      <c r="N30" s="29">
        <v>5</v>
      </c>
      <c r="O30" s="29">
        <v>6</v>
      </c>
      <c r="P30" s="29">
        <v>7</v>
      </c>
      <c r="Q30" s="29">
        <v>4</v>
      </c>
      <c r="R30" s="29">
        <v>6</v>
      </c>
      <c r="S30" s="29">
        <v>5</v>
      </c>
      <c r="T30" s="29">
        <v>5</v>
      </c>
      <c r="U30" s="17">
        <f aca="true" t="shared" si="24" ref="U30:U48">IF($A30="","",SUM(L30:T30))</f>
        <v>52</v>
      </c>
      <c r="V30" s="17">
        <f aca="true" t="shared" si="25" ref="V30:V48">IF($A30="","",K30+U30)</f>
        <v>103</v>
      </c>
      <c r="W30" s="29"/>
      <c r="X30" s="11">
        <f aca="true" t="shared" si="26" ref="X30:X48">IF($A30="","",V30-W30)</f>
        <v>103</v>
      </c>
      <c r="Y30" s="34"/>
    </row>
    <row r="31" spans="1:25" ht="15">
      <c r="A31" s="28">
        <v>42711</v>
      </c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  <v>0</v>
      </c>
      <c r="L31" s="29">
        <v>8</v>
      </c>
      <c r="M31" s="29">
        <v>8</v>
      </c>
      <c r="N31" s="29">
        <v>3</v>
      </c>
      <c r="O31" s="29">
        <v>6</v>
      </c>
      <c r="P31" s="29">
        <v>9</v>
      </c>
      <c r="Q31" s="29">
        <v>3</v>
      </c>
      <c r="R31" s="29">
        <v>8</v>
      </c>
      <c r="S31" s="29">
        <v>5</v>
      </c>
      <c r="T31" s="29">
        <v>8</v>
      </c>
      <c r="U31" s="17">
        <f t="shared" si="24"/>
        <v>58</v>
      </c>
      <c r="V31" s="17">
        <f t="shared" si="25"/>
        <v>58</v>
      </c>
      <c r="W31" s="29"/>
      <c r="X31" s="11">
        <f t="shared" si="26"/>
        <v>58</v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1</v>
      </c>
      <c r="L49" s="6">
        <f>COUNT(L30:L48)</f>
        <v>2</v>
      </c>
    </row>
  </sheetData>
  <sheetProtection/>
  <conditionalFormatting sqref="B13:V19">
    <cfRule type="expression" priority="4" dxfId="5" stopIfTrue="1">
      <formula>Sue!B13=MAX(Sue!A$13:A$19)</formula>
    </cfRule>
  </conditionalFormatting>
  <conditionalFormatting sqref="B10:V11">
    <cfRule type="expression" priority="5" dxfId="1" stopIfTrue="1">
      <formula>Sue!B10=Sue!B$8</formula>
    </cfRule>
    <cfRule type="expression" priority="6" dxfId="0" stopIfTrue="1">
      <formula>Sue!B10&lt;Sue!B$8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Sue!B30=OFFSET(CoursePar,0,COLUMN()-1)</formula>
    </cfRule>
    <cfRule type="expression" priority="3" dxfId="0" stopIfTrue="1">
      <formula>Sue!B30&lt;OFFSET(CoursePar,0,COLUMN()-1)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4">
      <selection activeCell="K36" sqref="K36"/>
    </sheetView>
  </sheetViews>
  <sheetFormatPr defaultColWidth="9.140625" defaultRowHeight="15"/>
  <cols>
    <col min="1" max="1" width="19.140625" style="6" customWidth="1"/>
    <col min="2" max="2" width="4.710937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51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12</v>
      </c>
      <c r="F4" s="23" t="s">
        <v>39</v>
      </c>
      <c r="G4" s="24">
        <f>MIN(V30:V48)</f>
        <v>46</v>
      </c>
      <c r="J4" s="23" t="s">
        <v>40</v>
      </c>
      <c r="K4" s="24">
        <f>MIN(X30:X48)</f>
        <v>46</v>
      </c>
    </row>
    <row r="5" spans="6:11" ht="15">
      <c r="F5" s="23" t="s">
        <v>41</v>
      </c>
      <c r="G5" s="25">
        <f>IF(SUM(V30:V48),AVERAGE(V30:V48),0)</f>
        <v>86.57142857142857</v>
      </c>
      <c r="J5" s="23" t="s">
        <v>42</v>
      </c>
      <c r="K5" s="25">
        <f>IF(SUM(X30:X48),AVERAGE(X30:X48),0)</f>
        <v>86.57142857142857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5</v>
      </c>
      <c r="C10" s="16">
        <f t="shared" si="0"/>
        <v>5</v>
      </c>
      <c r="D10" s="16">
        <f t="shared" si="0"/>
        <v>3</v>
      </c>
      <c r="E10" s="16">
        <f t="shared" si="0"/>
        <v>5</v>
      </c>
      <c r="F10" s="16">
        <f t="shared" si="0"/>
        <v>6</v>
      </c>
      <c r="G10" s="16">
        <f t="shared" si="0"/>
        <v>3</v>
      </c>
      <c r="H10" s="16">
        <f t="shared" si="0"/>
        <v>4</v>
      </c>
      <c r="I10" s="16">
        <f t="shared" si="0"/>
        <v>3</v>
      </c>
      <c r="J10" s="16">
        <f t="shared" si="0"/>
        <v>4</v>
      </c>
      <c r="K10" s="16">
        <f>SUM(B10:J10)</f>
        <v>38</v>
      </c>
      <c r="L10" s="16">
        <f aca="true" t="shared" si="1" ref="L10:T10">MIN(L30:L48)</f>
        <v>5</v>
      </c>
      <c r="M10" s="16">
        <f t="shared" si="1"/>
        <v>6</v>
      </c>
      <c r="N10" s="16">
        <f t="shared" si="1"/>
        <v>3</v>
      </c>
      <c r="O10" s="16">
        <f t="shared" si="1"/>
        <v>5</v>
      </c>
      <c r="P10" s="16">
        <f t="shared" si="1"/>
        <v>5</v>
      </c>
      <c r="Q10" s="16">
        <f t="shared" si="1"/>
        <v>3</v>
      </c>
      <c r="R10" s="16">
        <f t="shared" si="1"/>
        <v>5</v>
      </c>
      <c r="S10" s="16">
        <f t="shared" si="1"/>
        <v>2</v>
      </c>
      <c r="T10" s="16">
        <f t="shared" si="1"/>
        <v>4</v>
      </c>
      <c r="U10" s="16">
        <f>SUM(L10:T10)</f>
        <v>38</v>
      </c>
      <c r="V10" s="13">
        <f>K10+U10</f>
        <v>76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8</v>
      </c>
      <c r="D11" s="5">
        <f t="shared" si="2"/>
        <v>5</v>
      </c>
      <c r="E11" s="5">
        <f t="shared" si="2"/>
        <v>6</v>
      </c>
      <c r="F11" s="5">
        <f t="shared" si="2"/>
        <v>8</v>
      </c>
      <c r="G11" s="5">
        <f t="shared" si="2"/>
        <v>4</v>
      </c>
      <c r="H11" s="5">
        <f t="shared" si="2"/>
        <v>6</v>
      </c>
      <c r="I11" s="5">
        <f t="shared" si="2"/>
        <v>5</v>
      </c>
      <c r="J11" s="5">
        <f t="shared" si="2"/>
        <v>6</v>
      </c>
      <c r="K11" s="16">
        <f>SUM(B11:J11)</f>
        <v>55</v>
      </c>
      <c r="L11" s="5">
        <f aca="true" t="shared" si="3" ref="L11:T11">IF(SUM(L30:L48),CEILING(AVERAGE(L30:L48),1),0)</f>
        <v>7</v>
      </c>
      <c r="M11" s="5">
        <f t="shared" si="3"/>
        <v>8</v>
      </c>
      <c r="N11" s="5">
        <f t="shared" si="3"/>
        <v>4</v>
      </c>
      <c r="O11" s="5">
        <f t="shared" si="3"/>
        <v>7</v>
      </c>
      <c r="P11" s="5">
        <f t="shared" si="3"/>
        <v>7</v>
      </c>
      <c r="Q11" s="5">
        <f t="shared" si="3"/>
        <v>5</v>
      </c>
      <c r="R11" s="5">
        <f t="shared" si="3"/>
        <v>6</v>
      </c>
      <c r="S11" s="5">
        <f t="shared" si="3"/>
        <v>4</v>
      </c>
      <c r="T11" s="5">
        <f t="shared" si="3"/>
        <v>5</v>
      </c>
      <c r="U11" s="11" t="s">
        <v>88</v>
      </c>
      <c r="V11" s="13" t="e">
        <f>K11+U11</f>
        <v>#VALUE!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1</v>
      </c>
      <c r="T15" s="5">
        <f t="shared" si="12"/>
        <v>0</v>
      </c>
      <c r="U15" s="17">
        <f t="shared" si="7"/>
        <v>1</v>
      </c>
      <c r="V15" s="17">
        <f t="shared" si="8"/>
        <v>1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2</v>
      </c>
      <c r="C16" s="5">
        <f t="shared" si="13"/>
        <v>1</v>
      </c>
      <c r="D16" s="5">
        <f t="shared" si="13"/>
        <v>1</v>
      </c>
      <c r="E16" s="5">
        <f t="shared" si="13"/>
        <v>0</v>
      </c>
      <c r="F16" s="5">
        <f t="shared" si="13"/>
        <v>0</v>
      </c>
      <c r="G16" s="5">
        <f t="shared" si="13"/>
        <v>3</v>
      </c>
      <c r="H16" s="5">
        <f t="shared" si="13"/>
        <v>2</v>
      </c>
      <c r="I16" s="5">
        <f t="shared" si="13"/>
        <v>1</v>
      </c>
      <c r="J16" s="5">
        <f t="shared" si="13"/>
        <v>1</v>
      </c>
      <c r="K16" s="17">
        <f>SUM(B16:J16)</f>
        <v>11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3</v>
      </c>
      <c r="O16" s="5">
        <f t="shared" si="14"/>
        <v>0</v>
      </c>
      <c r="P16" s="5">
        <f t="shared" si="14"/>
        <v>1</v>
      </c>
      <c r="Q16" s="5">
        <f t="shared" si="14"/>
        <v>2</v>
      </c>
      <c r="R16" s="5">
        <f t="shared" si="14"/>
        <v>0</v>
      </c>
      <c r="S16" s="5">
        <f t="shared" si="14"/>
        <v>1</v>
      </c>
      <c r="T16" s="5">
        <f t="shared" si="14"/>
        <v>1</v>
      </c>
      <c r="U16" s="17">
        <f t="shared" si="7"/>
        <v>8</v>
      </c>
      <c r="V16" s="17">
        <f t="shared" si="8"/>
        <v>19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1</v>
      </c>
      <c r="C17" s="5">
        <f t="shared" si="15"/>
        <v>0</v>
      </c>
      <c r="D17" s="5">
        <f t="shared" si="15"/>
        <v>2</v>
      </c>
      <c r="E17" s="5">
        <f t="shared" si="15"/>
        <v>4</v>
      </c>
      <c r="F17" s="5">
        <f t="shared" si="15"/>
        <v>0</v>
      </c>
      <c r="G17" s="5">
        <f t="shared" si="15"/>
        <v>2</v>
      </c>
      <c r="H17" s="5">
        <f t="shared" si="15"/>
        <v>1</v>
      </c>
      <c r="I17" s="5">
        <f t="shared" si="15"/>
        <v>3</v>
      </c>
      <c r="J17" s="5">
        <f t="shared" si="15"/>
        <v>3</v>
      </c>
      <c r="K17" s="17">
        <f t="shared" si="5"/>
        <v>16</v>
      </c>
      <c r="L17" s="5">
        <f aca="true" t="shared" si="16" ref="L17:T17">COUNTIF(L30:L48,L$8+1)</f>
        <v>1</v>
      </c>
      <c r="M17" s="5">
        <f t="shared" si="16"/>
        <v>1</v>
      </c>
      <c r="N17" s="5">
        <f t="shared" si="16"/>
        <v>1</v>
      </c>
      <c r="O17" s="5">
        <f t="shared" si="16"/>
        <v>1</v>
      </c>
      <c r="P17" s="5">
        <f t="shared" si="16"/>
        <v>2</v>
      </c>
      <c r="Q17" s="5">
        <f t="shared" si="16"/>
        <v>0</v>
      </c>
      <c r="R17" s="5">
        <f t="shared" si="16"/>
        <v>2</v>
      </c>
      <c r="S17" s="5">
        <f t="shared" si="16"/>
        <v>1</v>
      </c>
      <c r="T17" s="5">
        <f t="shared" si="16"/>
        <v>4</v>
      </c>
      <c r="U17" s="17">
        <f t="shared" si="7"/>
        <v>13</v>
      </c>
      <c r="V17" s="17">
        <f t="shared" si="8"/>
        <v>29</v>
      </c>
    </row>
    <row r="18" spans="1:22" s="1" customFormat="1" ht="15">
      <c r="A18" s="8" t="s">
        <v>36</v>
      </c>
      <c r="B18" s="5">
        <f aca="true" t="shared" si="17" ref="B18:J18">COUNTIF(B30:B48,B$8+2)</f>
        <v>3</v>
      </c>
      <c r="C18" s="5">
        <f t="shared" si="17"/>
        <v>1</v>
      </c>
      <c r="D18" s="5">
        <f t="shared" si="17"/>
        <v>2</v>
      </c>
      <c r="E18" s="5">
        <f t="shared" si="17"/>
        <v>2</v>
      </c>
      <c r="F18" s="5">
        <f t="shared" si="17"/>
        <v>3</v>
      </c>
      <c r="G18" s="5">
        <f t="shared" si="17"/>
        <v>1</v>
      </c>
      <c r="H18" s="5">
        <f t="shared" si="17"/>
        <v>2</v>
      </c>
      <c r="I18" s="5">
        <f t="shared" si="17"/>
        <v>1</v>
      </c>
      <c r="J18" s="5">
        <f t="shared" si="17"/>
        <v>1</v>
      </c>
      <c r="K18" s="17">
        <f t="shared" si="5"/>
        <v>16</v>
      </c>
      <c r="L18" s="5">
        <f aca="true" t="shared" si="18" ref="L18:T18">COUNTIF(L30:L48,L$8+2)</f>
        <v>1</v>
      </c>
      <c r="M18" s="5">
        <f t="shared" si="18"/>
        <v>2</v>
      </c>
      <c r="N18" s="5">
        <f t="shared" si="18"/>
        <v>1</v>
      </c>
      <c r="O18" s="5">
        <f t="shared" si="18"/>
        <v>2</v>
      </c>
      <c r="P18" s="5">
        <f t="shared" si="18"/>
        <v>2</v>
      </c>
      <c r="Q18" s="5">
        <f t="shared" si="18"/>
        <v>1</v>
      </c>
      <c r="R18" s="5">
        <f t="shared" si="18"/>
        <v>2</v>
      </c>
      <c r="S18" s="5">
        <f t="shared" si="18"/>
        <v>2</v>
      </c>
      <c r="T18" s="5">
        <f t="shared" si="18"/>
        <v>0</v>
      </c>
      <c r="U18" s="17">
        <f t="shared" si="7"/>
        <v>13</v>
      </c>
      <c r="V18" s="17">
        <f t="shared" si="8"/>
        <v>29</v>
      </c>
    </row>
    <row r="19" spans="1:22" s="1" customFormat="1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5</v>
      </c>
      <c r="D19" s="5">
        <f t="shared" si="19"/>
        <v>2</v>
      </c>
      <c r="E19" s="5">
        <f t="shared" si="19"/>
        <v>1</v>
      </c>
      <c r="F19" s="5">
        <f t="shared" si="19"/>
        <v>4</v>
      </c>
      <c r="G19" s="5">
        <f t="shared" si="19"/>
        <v>1</v>
      </c>
      <c r="H19" s="5">
        <f t="shared" si="19"/>
        <v>2</v>
      </c>
      <c r="I19" s="5">
        <f t="shared" si="19"/>
        <v>2</v>
      </c>
      <c r="J19" s="5">
        <f t="shared" si="19"/>
        <v>2</v>
      </c>
      <c r="K19" s="17">
        <f t="shared" si="5"/>
        <v>20</v>
      </c>
      <c r="L19" s="5">
        <f aca="true" t="shared" si="20" ref="L19:T19">COUNTIF(L30:L48,"&gt;="&amp;L$8+3)</f>
        <v>3</v>
      </c>
      <c r="M19" s="5">
        <f t="shared" si="20"/>
        <v>2</v>
      </c>
      <c r="N19" s="5">
        <f t="shared" si="20"/>
        <v>0</v>
      </c>
      <c r="O19" s="5">
        <f t="shared" si="20"/>
        <v>2</v>
      </c>
      <c r="P19" s="5">
        <f t="shared" si="20"/>
        <v>0</v>
      </c>
      <c r="Q19" s="5">
        <f t="shared" si="20"/>
        <v>2</v>
      </c>
      <c r="R19" s="5">
        <f t="shared" si="20"/>
        <v>1</v>
      </c>
      <c r="S19" s="5">
        <f t="shared" si="20"/>
        <v>0</v>
      </c>
      <c r="T19" s="5">
        <f t="shared" si="20"/>
        <v>0</v>
      </c>
      <c r="U19" s="17">
        <f t="shared" si="7"/>
        <v>10</v>
      </c>
      <c r="V19" s="17">
        <f t="shared" si="8"/>
        <v>30</v>
      </c>
    </row>
    <row r="20" ht="3.75" customHeight="1"/>
    <row r="21" spans="1:22" ht="15">
      <c r="A21" s="8" t="s">
        <v>21</v>
      </c>
      <c r="B21" s="10">
        <f>SUM(B13:B19)</f>
        <v>7</v>
      </c>
      <c r="C21" s="10">
        <f aca="true" t="shared" si="21" ref="C21:K21">SUM(C13:C19)</f>
        <v>7</v>
      </c>
      <c r="D21" s="10">
        <f t="shared" si="21"/>
        <v>7</v>
      </c>
      <c r="E21" s="10">
        <f t="shared" si="21"/>
        <v>7</v>
      </c>
      <c r="F21" s="10">
        <f t="shared" si="21"/>
        <v>7</v>
      </c>
      <c r="G21" s="10">
        <f t="shared" si="21"/>
        <v>7</v>
      </c>
      <c r="H21" s="10">
        <f t="shared" si="21"/>
        <v>7</v>
      </c>
      <c r="I21" s="10">
        <f t="shared" si="21"/>
        <v>7</v>
      </c>
      <c r="J21" s="10">
        <f t="shared" si="21"/>
        <v>7</v>
      </c>
      <c r="K21" s="11">
        <f t="shared" si="21"/>
        <v>63</v>
      </c>
      <c r="L21" s="10">
        <f>SUM(L13:L19)</f>
        <v>5</v>
      </c>
      <c r="M21" s="10">
        <f aca="true" t="shared" si="22" ref="M21:V21">SUM(M13:M19)</f>
        <v>5</v>
      </c>
      <c r="N21" s="10">
        <f t="shared" si="22"/>
        <v>5</v>
      </c>
      <c r="O21" s="10">
        <f t="shared" si="22"/>
        <v>5</v>
      </c>
      <c r="P21" s="10">
        <f t="shared" si="22"/>
        <v>5</v>
      </c>
      <c r="Q21" s="10">
        <f t="shared" si="22"/>
        <v>5</v>
      </c>
      <c r="R21" s="10">
        <f t="shared" si="22"/>
        <v>5</v>
      </c>
      <c r="S21" s="10">
        <f t="shared" si="22"/>
        <v>5</v>
      </c>
      <c r="T21" s="10">
        <f t="shared" si="22"/>
        <v>5</v>
      </c>
      <c r="U21" s="11">
        <f t="shared" si="22"/>
        <v>45</v>
      </c>
      <c r="V21" s="11">
        <f t="shared" si="22"/>
        <v>108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42707</v>
      </c>
      <c r="B30" s="29">
        <v>8</v>
      </c>
      <c r="C30" s="29">
        <v>9</v>
      </c>
      <c r="D30" s="29">
        <v>3</v>
      </c>
      <c r="E30" s="29">
        <v>7</v>
      </c>
      <c r="F30" s="29">
        <v>10</v>
      </c>
      <c r="G30" s="29">
        <v>6</v>
      </c>
      <c r="H30" s="29">
        <v>6</v>
      </c>
      <c r="I30" s="29">
        <v>3</v>
      </c>
      <c r="J30" s="29">
        <v>5</v>
      </c>
      <c r="K30" s="17">
        <f aca="true" t="shared" si="23" ref="K30:K48">IF($A30="","",SUM(B30:J30))</f>
        <v>57</v>
      </c>
      <c r="L30" s="29">
        <v>5</v>
      </c>
      <c r="M30" s="29">
        <v>7</v>
      </c>
      <c r="N30" s="29">
        <v>3</v>
      </c>
      <c r="O30" s="29">
        <v>7</v>
      </c>
      <c r="P30" s="29">
        <v>5</v>
      </c>
      <c r="Q30" s="29">
        <v>3</v>
      </c>
      <c r="R30" s="29">
        <v>5</v>
      </c>
      <c r="S30" s="29">
        <v>3</v>
      </c>
      <c r="T30" s="29">
        <v>4</v>
      </c>
      <c r="U30" s="17">
        <f aca="true" t="shared" si="24" ref="U30:U48">IF($A30="","",SUM(L30:T30))</f>
        <v>42</v>
      </c>
      <c r="V30" s="17">
        <f aca="true" t="shared" si="25" ref="V30:V48">IF($A30="","",K30+U30)</f>
        <v>99</v>
      </c>
      <c r="W30" s="29"/>
      <c r="X30" s="11">
        <f aca="true" t="shared" si="26" ref="X30:X48">IF($A30="","",V30-W30)</f>
        <v>99</v>
      </c>
      <c r="Y30" s="34"/>
    </row>
    <row r="31" spans="1:25" ht="15">
      <c r="A31" s="28">
        <v>41220</v>
      </c>
      <c r="B31" s="29">
        <v>7</v>
      </c>
      <c r="C31" s="29">
        <v>8</v>
      </c>
      <c r="D31" s="29">
        <v>5</v>
      </c>
      <c r="E31" s="29">
        <v>5</v>
      </c>
      <c r="F31" s="29">
        <v>10</v>
      </c>
      <c r="G31" s="29">
        <v>3</v>
      </c>
      <c r="H31" s="29">
        <v>6</v>
      </c>
      <c r="I31" s="29">
        <v>4</v>
      </c>
      <c r="J31" s="29">
        <v>6</v>
      </c>
      <c r="K31" s="17">
        <f t="shared" si="23"/>
        <v>54</v>
      </c>
      <c r="L31" s="29">
        <v>7</v>
      </c>
      <c r="M31" s="29">
        <v>7</v>
      </c>
      <c r="N31" s="29">
        <v>3</v>
      </c>
      <c r="O31" s="29">
        <v>8</v>
      </c>
      <c r="P31" s="29">
        <v>6</v>
      </c>
      <c r="Q31" s="29">
        <v>6</v>
      </c>
      <c r="R31" s="29">
        <v>7</v>
      </c>
      <c r="S31" s="29">
        <v>5</v>
      </c>
      <c r="T31" s="29">
        <v>5</v>
      </c>
      <c r="U31" s="17">
        <f t="shared" si="24"/>
        <v>54</v>
      </c>
      <c r="V31" s="17">
        <f t="shared" si="25"/>
        <v>108</v>
      </c>
      <c r="W31" s="29"/>
      <c r="X31" s="11">
        <f t="shared" si="26"/>
        <v>108</v>
      </c>
      <c r="Y31" s="34"/>
    </row>
    <row r="32" spans="1:25" ht="15">
      <c r="A32" s="28">
        <v>42721</v>
      </c>
      <c r="B32" s="29">
        <v>5</v>
      </c>
      <c r="C32" s="29">
        <v>8</v>
      </c>
      <c r="D32" s="29">
        <v>4</v>
      </c>
      <c r="E32" s="29">
        <v>6</v>
      </c>
      <c r="F32" s="29">
        <v>7</v>
      </c>
      <c r="G32" s="29">
        <v>5</v>
      </c>
      <c r="H32" s="29">
        <v>5</v>
      </c>
      <c r="I32" s="29">
        <v>6</v>
      </c>
      <c r="J32" s="29">
        <v>7</v>
      </c>
      <c r="K32" s="17">
        <f t="shared" si="23"/>
        <v>53</v>
      </c>
      <c r="L32" s="29">
        <v>7</v>
      </c>
      <c r="M32" s="29">
        <v>8</v>
      </c>
      <c r="N32" s="29">
        <v>3</v>
      </c>
      <c r="O32" s="29">
        <v>6</v>
      </c>
      <c r="P32" s="29">
        <v>6</v>
      </c>
      <c r="Q32" s="29">
        <v>5</v>
      </c>
      <c r="R32" s="29">
        <v>5</v>
      </c>
      <c r="S32" s="29">
        <v>5</v>
      </c>
      <c r="T32" s="29">
        <v>5</v>
      </c>
      <c r="U32" s="17">
        <f t="shared" si="24"/>
        <v>50</v>
      </c>
      <c r="V32" s="17">
        <f t="shared" si="25"/>
        <v>103</v>
      </c>
      <c r="W32" s="29"/>
      <c r="X32" s="11">
        <f t="shared" si="26"/>
        <v>103</v>
      </c>
      <c r="Y32" s="34"/>
    </row>
    <row r="33" spans="1:25" ht="13.5">
      <c r="A33" s="28">
        <v>42722</v>
      </c>
      <c r="B33" s="29">
        <v>5</v>
      </c>
      <c r="C33" s="29">
        <v>8</v>
      </c>
      <c r="D33" s="29">
        <v>6</v>
      </c>
      <c r="E33" s="29">
        <v>6</v>
      </c>
      <c r="F33" s="29">
        <v>6</v>
      </c>
      <c r="G33" s="29">
        <v>3</v>
      </c>
      <c r="H33" s="29">
        <v>4</v>
      </c>
      <c r="I33" s="29">
        <v>4</v>
      </c>
      <c r="J33" s="29">
        <v>4</v>
      </c>
      <c r="K33" s="17">
        <f t="shared" si="23"/>
        <v>46</v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  <v>0</v>
      </c>
      <c r="V33" s="17">
        <f t="shared" si="25"/>
        <v>46</v>
      </c>
      <c r="W33" s="29"/>
      <c r="X33" s="11">
        <f t="shared" si="26"/>
        <v>46</v>
      </c>
      <c r="Y33" s="34"/>
    </row>
    <row r="34" spans="1:25" ht="13.5">
      <c r="A34" s="28">
        <v>42742</v>
      </c>
      <c r="B34" s="31">
        <v>7</v>
      </c>
      <c r="C34" s="31">
        <v>5</v>
      </c>
      <c r="D34" s="31">
        <v>6</v>
      </c>
      <c r="E34" s="31">
        <v>5</v>
      </c>
      <c r="F34" s="31">
        <v>8</v>
      </c>
      <c r="G34" s="31">
        <v>3</v>
      </c>
      <c r="H34" s="31">
        <v>8</v>
      </c>
      <c r="I34" s="31">
        <v>6</v>
      </c>
      <c r="J34" s="31">
        <v>5</v>
      </c>
      <c r="K34" s="17">
        <f t="shared" si="23"/>
        <v>53</v>
      </c>
      <c r="L34" s="31">
        <v>6</v>
      </c>
      <c r="M34" s="31">
        <v>6</v>
      </c>
      <c r="N34" s="31">
        <v>5</v>
      </c>
      <c r="O34" s="31">
        <v>6</v>
      </c>
      <c r="P34" s="31">
        <v>7</v>
      </c>
      <c r="Q34" s="31">
        <v>3</v>
      </c>
      <c r="R34" s="31">
        <v>6</v>
      </c>
      <c r="S34" s="31">
        <v>2</v>
      </c>
      <c r="T34" s="31">
        <v>5</v>
      </c>
      <c r="U34" s="17">
        <f t="shared" si="24"/>
        <v>46</v>
      </c>
      <c r="V34" s="17">
        <f t="shared" si="25"/>
        <v>99</v>
      </c>
      <c r="W34" s="31"/>
      <c r="X34" s="11">
        <f t="shared" si="26"/>
        <v>99</v>
      </c>
      <c r="Y34" s="34"/>
    </row>
    <row r="35" spans="1:25" ht="13.5">
      <c r="A35" s="28">
        <v>42763</v>
      </c>
      <c r="B35" s="31">
        <v>6</v>
      </c>
      <c r="C35" s="31">
        <v>8</v>
      </c>
      <c r="D35" s="31">
        <v>4</v>
      </c>
      <c r="E35" s="31">
        <v>5</v>
      </c>
      <c r="F35" s="31">
        <v>6</v>
      </c>
      <c r="G35" s="31">
        <v>4</v>
      </c>
      <c r="H35" s="31">
        <v>4</v>
      </c>
      <c r="I35" s="31">
        <v>5</v>
      </c>
      <c r="J35" s="31">
        <v>7</v>
      </c>
      <c r="K35" s="17">
        <f t="shared" si="23"/>
        <v>49</v>
      </c>
      <c r="L35" s="31">
        <v>7</v>
      </c>
      <c r="M35" s="31">
        <v>8</v>
      </c>
      <c r="N35" s="31">
        <v>4</v>
      </c>
      <c r="O35" s="31">
        <v>5</v>
      </c>
      <c r="P35" s="31">
        <v>7</v>
      </c>
      <c r="Q35" s="31">
        <v>6</v>
      </c>
      <c r="R35" s="31">
        <v>6</v>
      </c>
      <c r="S35" s="31">
        <v>4</v>
      </c>
      <c r="T35" s="31">
        <v>5</v>
      </c>
      <c r="U35" s="17">
        <f t="shared" si="24"/>
        <v>52</v>
      </c>
      <c r="V35" s="17">
        <f t="shared" si="25"/>
        <v>101</v>
      </c>
      <c r="W35" s="31"/>
      <c r="X35" s="11">
        <f t="shared" si="26"/>
        <v>101</v>
      </c>
      <c r="Y35" s="34"/>
    </row>
    <row r="36" spans="1:25" ht="13.5">
      <c r="A36" s="28">
        <v>42770</v>
      </c>
      <c r="B36" s="31">
        <v>7</v>
      </c>
      <c r="C36" s="31">
        <v>7</v>
      </c>
      <c r="D36" s="31">
        <v>5</v>
      </c>
      <c r="E36" s="31">
        <v>5</v>
      </c>
      <c r="F36" s="31">
        <v>6</v>
      </c>
      <c r="G36" s="31">
        <v>4</v>
      </c>
      <c r="H36" s="31">
        <v>7</v>
      </c>
      <c r="I36" s="31">
        <v>4</v>
      </c>
      <c r="J36" s="31">
        <v>5</v>
      </c>
      <c r="K36" s="17">
        <f t="shared" si="23"/>
        <v>50</v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  <v>0</v>
      </c>
      <c r="V36" s="17">
        <f t="shared" si="25"/>
        <v>50</v>
      </c>
      <c r="W36" s="31"/>
      <c r="X36" s="11">
        <f t="shared" si="26"/>
        <v>50</v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7</v>
      </c>
      <c r="L49" s="6">
        <f>COUNT(L30:L48)</f>
        <v>5</v>
      </c>
    </row>
  </sheetData>
  <sheetProtection/>
  <conditionalFormatting sqref="B13:V19">
    <cfRule type="expression" priority="4" dxfId="5" stopIfTrue="1">
      <formula>Susannah!B13=MAX(Susannah!A$13:A$19)</formula>
    </cfRule>
  </conditionalFormatting>
  <conditionalFormatting sqref="B10:V11">
    <cfRule type="expression" priority="5" dxfId="1" stopIfTrue="1">
      <formula>Susannah!B10=Susannah!B$8</formula>
    </cfRule>
    <cfRule type="expression" priority="6" dxfId="0" stopIfTrue="1">
      <formula>Susannah!B10&lt;Susannah!B$8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Susannah!B30=OFFSET(CoursePar,0,COLUMN()-1)</formula>
    </cfRule>
    <cfRule type="expression" priority="3" dxfId="0" stopIfTrue="1">
      <formula>Susannah!B30&lt;OFFSET(CoursePar,0,COLUMN()-1)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2">
      <selection activeCell="C5" sqref="C5"/>
    </sheetView>
  </sheetViews>
  <sheetFormatPr defaultColWidth="11.421875" defaultRowHeight="15"/>
  <cols>
    <col min="1" max="1" width="10.8515625" style="0" customWidth="1"/>
    <col min="2" max="2" width="4.28125" style="0" customWidth="1"/>
    <col min="3" max="3" width="5.00390625" style="0" customWidth="1"/>
    <col min="4" max="4" width="4.140625" style="0" customWidth="1"/>
    <col min="5" max="5" width="4.7109375" style="0" customWidth="1"/>
    <col min="6" max="6" width="4.140625" style="0" customWidth="1"/>
    <col min="7" max="8" width="4.28125" style="0" customWidth="1"/>
    <col min="9" max="9" width="4.421875" style="0" customWidth="1"/>
    <col min="10" max="12" width="4.28125" style="0" customWidth="1"/>
    <col min="13" max="13" width="4.8515625" style="0" customWidth="1"/>
    <col min="14" max="14" width="4.28125" style="0" customWidth="1"/>
    <col min="15" max="15" width="3.8515625" style="0" customWidth="1"/>
    <col min="16" max="17" width="4.421875" style="0" customWidth="1"/>
    <col min="18" max="18" width="4.140625" style="0" customWidth="1"/>
    <col min="19" max="19" width="4.421875" style="0" customWidth="1"/>
    <col min="20" max="20" width="4.28125" style="0" customWidth="1"/>
    <col min="21" max="21" width="4.140625" style="0" customWidth="1"/>
    <col min="22" max="22" width="3.8515625" style="0" customWidth="1"/>
    <col min="23" max="23" width="5.7109375" style="0" customWidth="1"/>
    <col min="24" max="24" width="6.0039062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85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B49+L49</f>
        <v>1</v>
      </c>
      <c r="D4" s="6"/>
      <c r="E4" s="6"/>
      <c r="F4" s="23" t="s">
        <v>39</v>
      </c>
      <c r="G4" s="24">
        <f>MIN(V30:V48)</f>
        <v>57</v>
      </c>
      <c r="H4" s="6"/>
      <c r="I4" s="6"/>
      <c r="J4" s="23" t="s">
        <v>40</v>
      </c>
      <c r="K4" s="24">
        <f>MIN(X30:X48)</f>
        <v>57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57</v>
      </c>
      <c r="H5" s="6"/>
      <c r="I5" s="6"/>
      <c r="J5" s="23" t="s">
        <v>42</v>
      </c>
      <c r="K5" s="25">
        <f>IF(SUM(X30:X48),AVERAGE(X30:X48),0)</f>
        <v>57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7</v>
      </c>
      <c r="C10" s="16">
        <f t="shared" si="0"/>
        <v>5</v>
      </c>
      <c r="D10" s="16">
        <f t="shared" si="0"/>
        <v>7</v>
      </c>
      <c r="E10" s="16">
        <f t="shared" si="0"/>
        <v>6</v>
      </c>
      <c r="F10" s="16">
        <f t="shared" si="0"/>
        <v>6</v>
      </c>
      <c r="G10" s="16">
        <f t="shared" si="0"/>
        <v>7</v>
      </c>
      <c r="H10" s="16">
        <f t="shared" si="0"/>
        <v>7</v>
      </c>
      <c r="I10" s="16">
        <f t="shared" si="0"/>
        <v>5</v>
      </c>
      <c r="J10" s="16">
        <f t="shared" si="0"/>
        <v>7</v>
      </c>
      <c r="K10" s="16">
        <f>SUM(B10:J10)</f>
        <v>57</v>
      </c>
      <c r="L10" s="16">
        <f aca="true" t="shared" si="1" ref="L10:T10">MIN(L30:L48)</f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>SUM(L10:T10)</f>
        <v>0</v>
      </c>
      <c r="V10" s="13">
        <f>K10+U10</f>
        <v>57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5</v>
      </c>
      <c r="D11" s="5">
        <f t="shared" si="2"/>
        <v>7</v>
      </c>
      <c r="E11" s="5">
        <f t="shared" si="2"/>
        <v>6</v>
      </c>
      <c r="F11" s="5">
        <f t="shared" si="2"/>
        <v>6</v>
      </c>
      <c r="G11" s="5">
        <f t="shared" si="2"/>
        <v>7</v>
      </c>
      <c r="H11" s="5">
        <f t="shared" si="2"/>
        <v>7</v>
      </c>
      <c r="I11" s="5">
        <f t="shared" si="2"/>
        <v>5</v>
      </c>
      <c r="J11" s="5">
        <f t="shared" si="2"/>
        <v>7</v>
      </c>
      <c r="K11" s="16">
        <f>SUM(B11:J11)</f>
        <v>57</v>
      </c>
      <c r="L11" s="5">
        <f aca="true" t="shared" si="3" ref="L11:T11">IF(SUM(L30:L48),CEILING(AVERAGE(L30:L48),1),0)</f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13">
        <f>SUM(Charlotte!L11:T11)</f>
        <v>47</v>
      </c>
      <c r="V11" s="13">
        <f>K11+U11</f>
        <v>104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1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1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1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0</v>
      </c>
      <c r="E17" s="5">
        <f t="shared" si="15"/>
        <v>0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0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0</v>
      </c>
      <c r="T17" s="5">
        <f t="shared" si="16"/>
        <v>0</v>
      </c>
      <c r="U17" s="17">
        <f t="shared" si="7"/>
        <v>0</v>
      </c>
      <c r="V17" s="17">
        <f t="shared" si="8"/>
        <v>0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1</v>
      </c>
      <c r="C18" s="5">
        <f t="shared" si="17"/>
        <v>0</v>
      </c>
      <c r="D18" s="5">
        <f t="shared" si="17"/>
        <v>0</v>
      </c>
      <c r="E18" s="5">
        <f t="shared" si="17"/>
        <v>1</v>
      </c>
      <c r="F18" s="5">
        <f t="shared" si="17"/>
        <v>1</v>
      </c>
      <c r="G18" s="5">
        <f t="shared" si="17"/>
        <v>0</v>
      </c>
      <c r="H18" s="5">
        <f t="shared" si="17"/>
        <v>0</v>
      </c>
      <c r="I18" s="5">
        <f t="shared" si="17"/>
        <v>1</v>
      </c>
      <c r="J18" s="5">
        <f t="shared" si="17"/>
        <v>0</v>
      </c>
      <c r="K18" s="17">
        <f t="shared" si="5"/>
        <v>4</v>
      </c>
      <c r="L18" s="5">
        <f aca="true" t="shared" si="18" ref="L18:T18">COUNTIF(L30:L48,L$8+2)</f>
        <v>0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0</v>
      </c>
      <c r="V18" s="17">
        <f t="shared" si="8"/>
        <v>4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1</v>
      </c>
      <c r="E19" s="5">
        <f t="shared" si="19"/>
        <v>0</v>
      </c>
      <c r="F19" s="5">
        <f t="shared" si="19"/>
        <v>0</v>
      </c>
      <c r="G19" s="5">
        <f t="shared" si="19"/>
        <v>1</v>
      </c>
      <c r="H19" s="5">
        <f t="shared" si="19"/>
        <v>1</v>
      </c>
      <c r="I19" s="5">
        <f t="shared" si="19"/>
        <v>0</v>
      </c>
      <c r="J19" s="5">
        <f t="shared" si="19"/>
        <v>1</v>
      </c>
      <c r="K19" s="17">
        <f t="shared" si="5"/>
        <v>4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0</v>
      </c>
      <c r="V19" s="17">
        <f t="shared" si="8"/>
        <v>4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0</v>
      </c>
      <c r="M21" s="10">
        <f aca="true" t="shared" si="22" ref="M21:V21">SUM(M13:M19)</f>
        <v>0</v>
      </c>
      <c r="N21" s="10">
        <f t="shared" si="22"/>
        <v>0</v>
      </c>
      <c r="O21" s="10">
        <f t="shared" si="22"/>
        <v>0</v>
      </c>
      <c r="P21" s="10">
        <f t="shared" si="22"/>
        <v>0</v>
      </c>
      <c r="Q21" s="10">
        <f t="shared" si="22"/>
        <v>0</v>
      </c>
      <c r="R21" s="10">
        <f t="shared" si="22"/>
        <v>0</v>
      </c>
      <c r="S21" s="10">
        <f t="shared" si="22"/>
        <v>0</v>
      </c>
      <c r="T21" s="10">
        <f t="shared" si="22"/>
        <v>0</v>
      </c>
      <c r="U21" s="11">
        <f t="shared" si="22"/>
        <v>0</v>
      </c>
      <c r="V21" s="11">
        <f t="shared" si="22"/>
        <v>9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42746</v>
      </c>
      <c r="B30" s="29">
        <v>7</v>
      </c>
      <c r="C30" s="29">
        <v>5</v>
      </c>
      <c r="D30" s="29">
        <v>7</v>
      </c>
      <c r="E30" s="29">
        <v>6</v>
      </c>
      <c r="F30" s="29">
        <v>6</v>
      </c>
      <c r="G30" s="29">
        <v>7</v>
      </c>
      <c r="H30" s="29">
        <v>7</v>
      </c>
      <c r="I30" s="29">
        <v>5</v>
      </c>
      <c r="J30" s="29">
        <v>7</v>
      </c>
      <c r="K30" s="17">
        <f aca="true" t="shared" si="23" ref="K30:K48">IF($A30="","",SUM(B30:J30))</f>
        <v>57</v>
      </c>
      <c r="L30" s="29"/>
      <c r="M30" s="29"/>
      <c r="N30" s="29"/>
      <c r="O30" s="29"/>
      <c r="P30" s="29"/>
      <c r="Q30" s="29"/>
      <c r="R30" s="29"/>
      <c r="S30" s="29"/>
      <c r="T30" s="29"/>
      <c r="U30" s="17">
        <f aca="true" t="shared" si="24" ref="U30:U48">IF($A30="","",SUM(L30:T30))</f>
        <v>0</v>
      </c>
      <c r="V30" s="17">
        <f aca="true" t="shared" si="25" ref="V30:V48">IF($A30="","",K30+U30)</f>
        <v>57</v>
      </c>
      <c r="W30" s="29"/>
      <c r="X30" s="11">
        <f aca="true" t="shared" si="26" ref="X30:X48">IF($A30="","",V30-W30)</f>
        <v>57</v>
      </c>
      <c r="Y30" s="34"/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>
        <f>COUNT(B30:B48)</f>
        <v>1</v>
      </c>
      <c r="L49">
        <f>COUNT(L30:L48)</f>
        <v>0</v>
      </c>
    </row>
  </sheetData>
  <sheetProtection/>
  <conditionalFormatting sqref="B13:V19">
    <cfRule type="expression" priority="4" dxfId="5" stopIfTrue="1">
      <formula>Tessa!B13=MAX(Tessa!A$13:A$19)</formula>
    </cfRule>
  </conditionalFormatting>
  <conditionalFormatting sqref="B10:V11">
    <cfRule type="expression" priority="5" dxfId="1" stopIfTrue="1">
      <formula>Tessa!B10=Tessa!B$8</formula>
    </cfRule>
    <cfRule type="expression" priority="6" dxfId="0" stopIfTrue="1">
      <formula>Tessa!B10&lt;Tessa!B$8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Tessa!B30=OFFSET(CoursePar,0,COLUMN()-1)</formula>
    </cfRule>
    <cfRule type="expression" priority="3" dxfId="0" stopIfTrue="1">
      <formula>Tessa!B30&lt;OFFSET(CoursePar,0,COLUMN()-1)</formula>
    </cfRule>
  </conditionalFormatting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C4" sqref="C4"/>
    </sheetView>
  </sheetViews>
  <sheetFormatPr defaultColWidth="11.421875" defaultRowHeight="15"/>
  <cols>
    <col min="2" max="2" width="5.8515625" style="0" customWidth="1"/>
    <col min="3" max="3" width="5.28125" style="0" customWidth="1"/>
    <col min="4" max="4" width="5.421875" style="0" customWidth="1"/>
    <col min="5" max="5" width="4.8515625" style="0" customWidth="1"/>
    <col min="6" max="6" width="5.00390625" style="0" customWidth="1"/>
    <col min="7" max="7" width="4.7109375" style="0" customWidth="1"/>
    <col min="8" max="8" width="4.8515625" style="0" customWidth="1"/>
    <col min="9" max="9" width="5.28125" style="0" customWidth="1"/>
    <col min="10" max="11" width="4.7109375" style="0" customWidth="1"/>
    <col min="12" max="12" width="4.8515625" style="0" customWidth="1"/>
    <col min="13" max="13" width="5.140625" style="0" customWidth="1"/>
    <col min="14" max="14" width="5.7109375" style="0" customWidth="1"/>
    <col min="15" max="15" width="5.28125" style="0" customWidth="1"/>
    <col min="16" max="16" width="5.421875" style="0" customWidth="1"/>
    <col min="17" max="17" width="5.7109375" style="0" customWidth="1"/>
    <col min="18" max="19" width="6.00390625" style="0" customWidth="1"/>
    <col min="20" max="20" width="6.28125" style="0" customWidth="1"/>
    <col min="21" max="21" width="5.8515625" style="0" customWidth="1"/>
    <col min="22" max="22" width="5.4218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64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B49+L49</f>
        <v>1</v>
      </c>
      <c r="D4" s="6"/>
      <c r="E4" s="6"/>
      <c r="F4" s="23" t="s">
        <v>39</v>
      </c>
      <c r="G4" s="24">
        <f>MIN(V30:V48)</f>
        <v>64</v>
      </c>
      <c r="H4" s="6"/>
      <c r="I4" s="6"/>
      <c r="J4" s="23" t="s">
        <v>40</v>
      </c>
      <c r="K4" s="24">
        <f>MIN(X30:X48)</f>
        <v>64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64</v>
      </c>
      <c r="H5" s="6"/>
      <c r="I5" s="6"/>
      <c r="J5" s="23" t="s">
        <v>42</v>
      </c>
      <c r="K5" s="25">
        <f>IF(SUM(X30:X48),AVERAGE(X30:X48),0)</f>
        <v>64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7</v>
      </c>
      <c r="C10" s="16">
        <f t="shared" si="0"/>
        <v>7</v>
      </c>
      <c r="D10" s="16">
        <f t="shared" si="0"/>
        <v>7</v>
      </c>
      <c r="E10" s="16">
        <f t="shared" si="0"/>
        <v>7</v>
      </c>
      <c r="F10" s="16">
        <f t="shared" si="0"/>
        <v>7</v>
      </c>
      <c r="G10" s="16">
        <f t="shared" si="0"/>
        <v>7</v>
      </c>
      <c r="H10" s="16">
        <f t="shared" si="0"/>
        <v>8</v>
      </c>
      <c r="I10" s="16">
        <f t="shared" si="0"/>
        <v>7</v>
      </c>
      <c r="J10" s="16">
        <f t="shared" si="0"/>
        <v>7</v>
      </c>
      <c r="K10" s="16">
        <f>SUM(B10:J10)</f>
        <v>64</v>
      </c>
      <c r="L10" s="16">
        <f aca="true" t="shared" si="1" ref="L10:T10">MIN(L30:L48)</f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>SUM(L10:T10)</f>
        <v>0</v>
      </c>
      <c r="V10" s="13">
        <f>K10+U10</f>
        <v>64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7</v>
      </c>
      <c r="D11" s="5">
        <f t="shared" si="2"/>
        <v>7</v>
      </c>
      <c r="E11" s="5">
        <f t="shared" si="2"/>
        <v>7</v>
      </c>
      <c r="F11" s="5">
        <f t="shared" si="2"/>
        <v>7</v>
      </c>
      <c r="G11" s="5">
        <f t="shared" si="2"/>
        <v>7</v>
      </c>
      <c r="H11" s="5">
        <f t="shared" si="2"/>
        <v>8</v>
      </c>
      <c r="I11" s="5">
        <f t="shared" si="2"/>
        <v>7</v>
      </c>
      <c r="J11" s="5">
        <f t="shared" si="2"/>
        <v>7</v>
      </c>
      <c r="K11" s="16">
        <f>SUM(B11:J11)</f>
        <v>64</v>
      </c>
      <c r="L11" s="5">
        <f aca="true" t="shared" si="3" ref="L11:T11">IF(SUM(L30:L48),CEILING(AVERAGE(L30:L48),1),0)</f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13">
        <f>SUM(L11:T11)</f>
        <v>0</v>
      </c>
      <c r="V11" s="13">
        <f>K11+U11</f>
        <v>64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0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0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0</v>
      </c>
      <c r="E17" s="5">
        <f t="shared" si="15"/>
        <v>0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0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0</v>
      </c>
      <c r="T17" s="5">
        <f t="shared" si="16"/>
        <v>0</v>
      </c>
      <c r="U17" s="17">
        <f t="shared" si="7"/>
        <v>0</v>
      </c>
      <c r="V17" s="17">
        <f t="shared" si="8"/>
        <v>0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1</v>
      </c>
      <c r="C18" s="5">
        <f t="shared" si="17"/>
        <v>1</v>
      </c>
      <c r="D18" s="5">
        <f t="shared" si="17"/>
        <v>0</v>
      </c>
      <c r="E18" s="5">
        <f t="shared" si="17"/>
        <v>0</v>
      </c>
      <c r="F18" s="5">
        <f t="shared" si="17"/>
        <v>0</v>
      </c>
      <c r="G18" s="5">
        <f t="shared" si="17"/>
        <v>0</v>
      </c>
      <c r="H18" s="5">
        <f t="shared" si="17"/>
        <v>0</v>
      </c>
      <c r="I18" s="5">
        <f t="shared" si="17"/>
        <v>0</v>
      </c>
      <c r="J18" s="5">
        <f t="shared" si="17"/>
        <v>0</v>
      </c>
      <c r="K18" s="17">
        <f t="shared" si="5"/>
        <v>2</v>
      </c>
      <c r="L18" s="5">
        <f aca="true" t="shared" si="18" ref="L18:T18">COUNTIF(L30:L48,L$8+2)</f>
        <v>0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0</v>
      </c>
      <c r="V18" s="17">
        <f t="shared" si="8"/>
        <v>2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1</v>
      </c>
      <c r="E19" s="5">
        <f t="shared" si="19"/>
        <v>1</v>
      </c>
      <c r="F19" s="5">
        <f t="shared" si="19"/>
        <v>1</v>
      </c>
      <c r="G19" s="5">
        <f t="shared" si="19"/>
        <v>1</v>
      </c>
      <c r="H19" s="5">
        <f t="shared" si="19"/>
        <v>1</v>
      </c>
      <c r="I19" s="5">
        <f t="shared" si="19"/>
        <v>1</v>
      </c>
      <c r="J19" s="5">
        <f t="shared" si="19"/>
        <v>1</v>
      </c>
      <c r="K19" s="17">
        <f t="shared" si="5"/>
        <v>7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0</v>
      </c>
      <c r="V19" s="17">
        <f t="shared" si="8"/>
        <v>7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0</v>
      </c>
      <c r="M21" s="10">
        <f aca="true" t="shared" si="22" ref="M21:V21">SUM(M13:M19)</f>
        <v>0</v>
      </c>
      <c r="N21" s="10">
        <f t="shared" si="22"/>
        <v>0</v>
      </c>
      <c r="O21" s="10">
        <f t="shared" si="22"/>
        <v>0</v>
      </c>
      <c r="P21" s="10">
        <f t="shared" si="22"/>
        <v>0</v>
      </c>
      <c r="Q21" s="10">
        <f t="shared" si="22"/>
        <v>0</v>
      </c>
      <c r="R21" s="10">
        <f t="shared" si="22"/>
        <v>0</v>
      </c>
      <c r="S21" s="10">
        <f t="shared" si="22"/>
        <v>0</v>
      </c>
      <c r="T21" s="10">
        <f t="shared" si="22"/>
        <v>0</v>
      </c>
      <c r="U21" s="11">
        <f t="shared" si="22"/>
        <v>0</v>
      </c>
      <c r="V21" s="11">
        <f t="shared" si="22"/>
        <v>9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42704</v>
      </c>
      <c r="B30" s="29">
        <v>7</v>
      </c>
      <c r="C30" s="29">
        <v>7</v>
      </c>
      <c r="D30" s="29">
        <v>7</v>
      </c>
      <c r="E30" s="29">
        <v>7</v>
      </c>
      <c r="F30" s="29">
        <v>7</v>
      </c>
      <c r="G30" s="29">
        <v>7</v>
      </c>
      <c r="H30" s="29">
        <v>8</v>
      </c>
      <c r="I30" s="29">
        <v>7</v>
      </c>
      <c r="J30" s="29">
        <v>7</v>
      </c>
      <c r="K30" s="17">
        <f aca="true" t="shared" si="23" ref="K30:K48">IF($A30="","",SUM(B30:J30))</f>
        <v>64</v>
      </c>
      <c r="L30" s="29"/>
      <c r="M30" s="29"/>
      <c r="N30" s="29"/>
      <c r="O30" s="29"/>
      <c r="P30" s="29"/>
      <c r="Q30" s="29"/>
      <c r="R30" s="29"/>
      <c r="S30" s="29"/>
      <c r="T30" s="29"/>
      <c r="U30" s="17">
        <f aca="true" t="shared" si="24" ref="U30:U48">IF($A30="","",SUM(L30:T30))</f>
        <v>0</v>
      </c>
      <c r="V30" s="17">
        <f aca="true" t="shared" si="25" ref="V30:V48">IF($A30="","",K30+U30)</f>
        <v>64</v>
      </c>
      <c r="W30" s="29"/>
      <c r="X30" s="11">
        <f aca="true" t="shared" si="26" ref="X30:X48">IF($A30="","",V30-W30)</f>
        <v>64</v>
      </c>
      <c r="Y30" s="34"/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>
        <f>COUNT(B30+B48)</f>
        <v>1</v>
      </c>
      <c r="L49">
        <f>COUNT(L30:L48)</f>
        <v>0</v>
      </c>
    </row>
  </sheetData>
  <sheetProtection/>
  <conditionalFormatting sqref="B13:V19">
    <cfRule type="expression" priority="4" dxfId="5" stopIfTrue="1">
      <formula>AngelaG!B13=MAX(AngelaG!A$13:A$19)</formula>
    </cfRule>
  </conditionalFormatting>
  <conditionalFormatting sqref="B10:V11">
    <cfRule type="expression" priority="5" dxfId="1" stopIfTrue="1">
      <formula>AngelaG!B10=AngelaG!B$8</formula>
    </cfRule>
    <cfRule type="expression" priority="6" dxfId="0" stopIfTrue="1">
      <formula>AngelaG!B10&lt;AngelaG!B$8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AngelaG!B30=OFFSET(CoursePar,0,COLUMN()-1)</formula>
    </cfRule>
    <cfRule type="expression" priority="3" dxfId="0" stopIfTrue="1">
      <formula>AngelaG!B30&lt;OFFSET(CoursePar,0,COLUMN()-1)</formula>
    </cfRule>
  </conditionalFormatting>
  <printOptions/>
  <pageMargins left="0.75" right="0.75" top="1" bottom="1" header="0.5" footer="0.5"/>
  <pageSetup orientation="portrait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200" zoomScaleNormal="200" workbookViewId="0" topLeftCell="A1">
      <selection activeCell="E3" sqref="E3"/>
    </sheetView>
  </sheetViews>
  <sheetFormatPr defaultColWidth="11.421875" defaultRowHeight="15"/>
  <cols>
    <col min="1" max="1" width="17.421875" style="0" bestFit="1" customWidth="1"/>
  </cols>
  <sheetData>
    <row r="1" spans="1:5" ht="13.5">
      <c r="A1" s="42" t="s">
        <v>56</v>
      </c>
      <c r="B1" s="43" t="s">
        <v>58</v>
      </c>
      <c r="C1" s="43" t="s">
        <v>22</v>
      </c>
      <c r="D1" s="43" t="s">
        <v>57</v>
      </c>
      <c r="E1" s="44" t="s">
        <v>61</v>
      </c>
    </row>
    <row r="2" spans="1:5" ht="13.5">
      <c r="A2" s="64" t="s">
        <v>85</v>
      </c>
      <c r="B2" s="65">
        <f>Tessa!V10</f>
        <v>57</v>
      </c>
      <c r="C2" s="65">
        <v>35</v>
      </c>
      <c r="D2" s="65">
        <f>B2-C2</f>
        <v>22</v>
      </c>
      <c r="E2" s="66">
        <f>Tessa!C4</f>
        <v>1</v>
      </c>
    </row>
    <row r="3" spans="1:5" ht="13.5">
      <c r="A3" s="64" t="s">
        <v>74</v>
      </c>
      <c r="B3" s="65">
        <f>Céline!V10</f>
        <v>62</v>
      </c>
      <c r="C3" s="65">
        <v>17</v>
      </c>
      <c r="D3" s="65">
        <f>B3-C3</f>
        <v>45</v>
      </c>
      <c r="E3" s="66">
        <f>Céline!C4</f>
        <v>19</v>
      </c>
    </row>
    <row r="4" spans="1:5" ht="13.5">
      <c r="A4" s="64" t="s">
        <v>92</v>
      </c>
      <c r="B4" s="65">
        <f>Jenny!V10</f>
        <v>47</v>
      </c>
      <c r="C4" s="65"/>
      <c r="D4" s="65">
        <f>B4-C4</f>
        <v>47</v>
      </c>
      <c r="E4" s="66">
        <f>Jenny!C4</f>
        <v>1</v>
      </c>
    </row>
    <row r="5" spans="1:5" ht="13.5">
      <c r="A5" s="39" t="s">
        <v>75</v>
      </c>
      <c r="B5" s="35">
        <f>Susannah!V10</f>
        <v>76</v>
      </c>
      <c r="C5" s="35">
        <v>28</v>
      </c>
      <c r="D5" s="35">
        <f>B5-C5</f>
        <v>48</v>
      </c>
      <c r="E5" s="41">
        <f>Susannah!C4</f>
        <v>12</v>
      </c>
    </row>
    <row r="6" spans="1:5" ht="13.5">
      <c r="A6" s="39" t="s">
        <v>77</v>
      </c>
      <c r="B6" s="35">
        <f>Charlotte!V10</f>
        <v>70</v>
      </c>
      <c r="C6" s="35">
        <v>16</v>
      </c>
      <c r="D6" s="35">
        <f>B6-C6</f>
        <v>54</v>
      </c>
      <c r="E6" s="35">
        <f>Charlotte!C4</f>
        <v>15</v>
      </c>
    </row>
    <row r="7" spans="1:5" ht="13.5">
      <c r="A7" s="39" t="s">
        <v>90</v>
      </c>
      <c r="B7" s="35">
        <f>Milli!V10</f>
        <v>71</v>
      </c>
      <c r="C7" s="35">
        <v>16</v>
      </c>
      <c r="D7" s="35">
        <f>B7-C7</f>
        <v>55</v>
      </c>
      <c r="E7" s="35">
        <f>Milli!C4</f>
        <v>5</v>
      </c>
    </row>
    <row r="8" spans="1:5" ht="13.5">
      <c r="A8" s="39" t="s">
        <v>69</v>
      </c>
      <c r="B8" s="35">
        <f>JoA!V10</f>
        <v>68</v>
      </c>
      <c r="C8" s="35">
        <v>12</v>
      </c>
      <c r="D8" s="35">
        <f>B8-C8</f>
        <v>56</v>
      </c>
      <c r="E8" s="41">
        <f>JoA!C4</f>
        <v>11</v>
      </c>
    </row>
    <row r="9" spans="1:5" ht="13.5">
      <c r="A9" s="39" t="s">
        <v>76</v>
      </c>
      <c r="B9" s="35">
        <f>Sandi!V10</f>
        <v>75</v>
      </c>
      <c r="C9" s="35">
        <v>18</v>
      </c>
      <c r="D9" s="35">
        <f>B9-C9</f>
        <v>57</v>
      </c>
      <c r="E9" s="41">
        <f>Sandi!C4</f>
        <v>11</v>
      </c>
    </row>
    <row r="10" spans="1:5" ht="13.5">
      <c r="A10" s="39" t="s">
        <v>78</v>
      </c>
      <c r="B10" s="35">
        <f>Jan!V10</f>
        <v>79</v>
      </c>
      <c r="C10" s="35">
        <v>21</v>
      </c>
      <c r="D10" s="35">
        <f>B10-C10</f>
        <v>58</v>
      </c>
      <c r="E10" s="41">
        <f>Jan!C4</f>
        <v>7</v>
      </c>
    </row>
    <row r="11" spans="1:5" ht="13.5">
      <c r="A11" s="39" t="s">
        <v>79</v>
      </c>
      <c r="B11" s="35">
        <f>JudyM!V10</f>
        <v>69</v>
      </c>
      <c r="C11" s="35">
        <v>10</v>
      </c>
      <c r="D11" s="35">
        <f>B11-C11</f>
        <v>59</v>
      </c>
      <c r="E11" s="41">
        <f>JudyM!C4</f>
        <v>6</v>
      </c>
    </row>
    <row r="12" spans="1:5" ht="13.5">
      <c r="A12" s="39" t="s">
        <v>80</v>
      </c>
      <c r="B12" s="35">
        <f>Philippa!V10</f>
        <v>85</v>
      </c>
      <c r="C12" s="35">
        <v>23</v>
      </c>
      <c r="D12" s="35">
        <f>B12-C12</f>
        <v>62</v>
      </c>
      <c r="E12" s="41">
        <f>Philippa!C4</f>
        <v>8</v>
      </c>
    </row>
    <row r="13" spans="1:5" ht="13.5">
      <c r="A13" s="39" t="s">
        <v>55</v>
      </c>
      <c r="B13" s="35">
        <f>Kim!V10</f>
        <v>85</v>
      </c>
      <c r="C13" s="35">
        <v>22</v>
      </c>
      <c r="D13" s="35">
        <f>B13-C13</f>
        <v>63</v>
      </c>
      <c r="E13" s="47">
        <f>Kim!C4</f>
        <v>7</v>
      </c>
    </row>
    <row r="14" spans="1:5" ht="13.5">
      <c r="A14" s="49" t="s">
        <v>59</v>
      </c>
      <c r="B14" s="50">
        <f>LizdP!V10</f>
        <v>103</v>
      </c>
      <c r="C14" s="50">
        <v>36</v>
      </c>
      <c r="D14" s="50">
        <f>B14-C14</f>
        <v>67</v>
      </c>
      <c r="E14" s="48">
        <f>LizdP!C4</f>
        <v>5</v>
      </c>
    </row>
    <row r="15" spans="1:5" ht="13.5">
      <c r="A15" s="49" t="s">
        <v>71</v>
      </c>
      <c r="B15" s="50">
        <f>Sue!V10</f>
        <v>100</v>
      </c>
      <c r="C15" s="50">
        <v>31</v>
      </c>
      <c r="D15" s="50">
        <f>B15-C15</f>
        <v>69</v>
      </c>
      <c r="E15" s="48">
        <f>Jan!C4</f>
        <v>7</v>
      </c>
    </row>
    <row r="16" spans="1:5" ht="13.5">
      <c r="A16" s="49" t="s">
        <v>87</v>
      </c>
      <c r="B16" s="50">
        <f>Diane!V10</f>
        <v>114</v>
      </c>
      <c r="C16" s="50">
        <v>33</v>
      </c>
      <c r="D16" s="50">
        <f>B16-C16</f>
        <v>81</v>
      </c>
      <c r="E16" s="48">
        <f>Diane!C4</f>
        <v>2</v>
      </c>
    </row>
    <row r="17" spans="1:5" ht="13.5">
      <c r="A17" s="49" t="s">
        <v>81</v>
      </c>
      <c r="B17" s="50">
        <f>Aileen!V10</f>
        <v>121</v>
      </c>
      <c r="C17" s="50">
        <v>33</v>
      </c>
      <c r="D17" s="50">
        <f>B17-C17</f>
        <v>88</v>
      </c>
      <c r="E17" s="48">
        <f>Aileen!C4</f>
        <v>2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A1" sqref="A1:Y49"/>
    </sheetView>
  </sheetViews>
  <sheetFormatPr defaultColWidth="9.140625" defaultRowHeight="15"/>
  <cols>
    <col min="1" max="1" width="15.28125" style="6" customWidth="1"/>
    <col min="2" max="2" width="5.003906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91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0</v>
      </c>
      <c r="F4" s="23" t="s">
        <v>39</v>
      </c>
      <c r="G4" s="24">
        <f>MIN(V30:V48)</f>
        <v>0</v>
      </c>
      <c r="J4" s="23" t="s">
        <v>40</v>
      </c>
      <c r="K4" s="24">
        <f>MIN(X30:X48)</f>
        <v>0</v>
      </c>
    </row>
    <row r="5" spans="6:11" ht="15">
      <c r="F5" s="23" t="s">
        <v>41</v>
      </c>
      <c r="G5" s="25">
        <f>IF(SUM(V30:V48),AVERAGE(V30:V48),0)</f>
        <v>0</v>
      </c>
      <c r="J5" s="23" t="s">
        <v>42</v>
      </c>
      <c r="K5" s="25">
        <f>IF(SUM(X30:X48),AVERAGE(X30:X48),0)</f>
        <v>0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>SUM(B10:J10)</f>
        <v>0</v>
      </c>
      <c r="L10" s="16">
        <f aca="true" t="shared" si="1" ref="L10:T10">MIN(L30:L48)</f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>SUM(L10:T10)</f>
        <v>0</v>
      </c>
      <c r="V10" s="13">
        <f>K10+U10</f>
        <v>0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0</v>
      </c>
      <c r="C11" s="5">
        <f t="shared" si="2"/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16">
        <f>SUM(B11:J11)</f>
        <v>0</v>
      </c>
      <c r="L11" s="5">
        <f aca="true" t="shared" si="3" ref="L11:T11">IF(SUM(L30:L48),CEILING(AVERAGE(L30:L48),1),0)</f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13">
        <f>SUM(L11:T11)</f>
        <v>0</v>
      </c>
      <c r="V11" s="13">
        <f>K11+U11</f>
        <v>0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0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0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0</v>
      </c>
      <c r="E17" s="5">
        <f t="shared" si="15"/>
        <v>0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0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0</v>
      </c>
      <c r="T17" s="5">
        <f t="shared" si="16"/>
        <v>0</v>
      </c>
      <c r="U17" s="17">
        <f t="shared" si="7"/>
        <v>0</v>
      </c>
      <c r="V17" s="17">
        <f t="shared" si="8"/>
        <v>0</v>
      </c>
    </row>
    <row r="18" spans="1:22" s="1" customFormat="1" ht="15">
      <c r="A18" s="8" t="s">
        <v>36</v>
      </c>
      <c r="B18" s="5">
        <f aca="true" t="shared" si="17" ref="B18:J18">COUNTIF(B30:B48,B$8+2)</f>
        <v>0</v>
      </c>
      <c r="C18" s="5">
        <f t="shared" si="17"/>
        <v>0</v>
      </c>
      <c r="D18" s="5">
        <f t="shared" si="17"/>
        <v>0</v>
      </c>
      <c r="E18" s="5">
        <f t="shared" si="17"/>
        <v>0</v>
      </c>
      <c r="F18" s="5">
        <f t="shared" si="17"/>
        <v>0</v>
      </c>
      <c r="G18" s="5">
        <f t="shared" si="17"/>
        <v>0</v>
      </c>
      <c r="H18" s="5">
        <f t="shared" si="17"/>
        <v>0</v>
      </c>
      <c r="I18" s="5">
        <f t="shared" si="17"/>
        <v>0</v>
      </c>
      <c r="J18" s="5">
        <f t="shared" si="17"/>
        <v>0</v>
      </c>
      <c r="K18" s="17">
        <f t="shared" si="5"/>
        <v>0</v>
      </c>
      <c r="L18" s="5">
        <f aca="true" t="shared" si="18" ref="L18:T18">COUNTIF(L30:L48,L$8+2)</f>
        <v>0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0</v>
      </c>
      <c r="V18" s="17">
        <f t="shared" si="8"/>
        <v>0</v>
      </c>
    </row>
    <row r="19" spans="1:22" s="1" customFormat="1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0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0</v>
      </c>
      <c r="I19" s="5">
        <f t="shared" si="19"/>
        <v>0</v>
      </c>
      <c r="J19" s="5">
        <f t="shared" si="19"/>
        <v>0</v>
      </c>
      <c r="K19" s="17">
        <f t="shared" si="5"/>
        <v>0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0</v>
      </c>
      <c r="V19" s="17">
        <f t="shared" si="8"/>
        <v>0</v>
      </c>
    </row>
    <row r="20" ht="3.75" customHeight="1"/>
    <row r="21" spans="1:22" ht="15">
      <c r="A21" s="8" t="s">
        <v>21</v>
      </c>
      <c r="B21" s="10">
        <f>SUM(B13:B19)</f>
        <v>0</v>
      </c>
      <c r="C21" s="10">
        <f aca="true" t="shared" si="21" ref="C21:K21">SUM(C13:C19)</f>
        <v>0</v>
      </c>
      <c r="D21" s="10">
        <f t="shared" si="21"/>
        <v>0</v>
      </c>
      <c r="E21" s="10">
        <f t="shared" si="21"/>
        <v>0</v>
      </c>
      <c r="F21" s="10">
        <f t="shared" si="21"/>
        <v>0</v>
      </c>
      <c r="G21" s="10">
        <f t="shared" si="21"/>
        <v>0</v>
      </c>
      <c r="H21" s="10">
        <f t="shared" si="21"/>
        <v>0</v>
      </c>
      <c r="I21" s="10">
        <f t="shared" si="21"/>
        <v>0</v>
      </c>
      <c r="J21" s="10">
        <f t="shared" si="21"/>
        <v>0</v>
      </c>
      <c r="K21" s="11">
        <f t="shared" si="21"/>
        <v>0</v>
      </c>
      <c r="L21" s="10">
        <f>SUM(L13:L19)</f>
        <v>0</v>
      </c>
      <c r="M21" s="10">
        <f aca="true" t="shared" si="22" ref="M21:V21">SUM(M13:M19)</f>
        <v>0</v>
      </c>
      <c r="N21" s="10">
        <f t="shared" si="22"/>
        <v>0</v>
      </c>
      <c r="O21" s="10">
        <f t="shared" si="22"/>
        <v>0</v>
      </c>
      <c r="P21" s="10">
        <f t="shared" si="22"/>
        <v>0</v>
      </c>
      <c r="Q21" s="10">
        <f t="shared" si="22"/>
        <v>0</v>
      </c>
      <c r="R21" s="10">
        <f t="shared" si="22"/>
        <v>0</v>
      </c>
      <c r="S21" s="10">
        <f t="shared" si="22"/>
        <v>0</v>
      </c>
      <c r="T21" s="10">
        <f t="shared" si="22"/>
        <v>0</v>
      </c>
      <c r="U21" s="11">
        <f t="shared" si="22"/>
        <v>0</v>
      </c>
      <c r="V21" s="11">
        <f t="shared" si="22"/>
        <v>0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17">
        <f aca="true" t="shared" si="23" ref="K30:K48">IF($A30="","",SUM(B30:J30))</f>
      </c>
      <c r="L30" s="29"/>
      <c r="M30" s="29"/>
      <c r="N30" s="29"/>
      <c r="O30" s="29"/>
      <c r="P30" s="29"/>
      <c r="Q30" s="29"/>
      <c r="R30" s="29"/>
      <c r="S30" s="29"/>
      <c r="T30" s="29"/>
      <c r="U30" s="17">
        <f aca="true" t="shared" si="24" ref="U30:U48">IF($A30="","",SUM(L30:T30))</f>
      </c>
      <c r="V30" s="17">
        <f aca="true" t="shared" si="25" ref="V30:V48">IF($A30="","",K30+U30)</f>
      </c>
      <c r="W30" s="29"/>
      <c r="X30" s="11">
        <f aca="true" t="shared" si="26" ref="X30:X48">IF($A30="","",V30-W30)</f>
      </c>
      <c r="Y30" s="34"/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0</v>
      </c>
      <c r="L49" s="6">
        <f>COUNT(L30:L48)</f>
        <v>0</v>
      </c>
    </row>
  </sheetData>
  <sheetProtection/>
  <conditionalFormatting sqref="B13:V19">
    <cfRule type="expression" priority="4" dxfId="5" stopIfTrue="1">
      <formula>Clean!B13=MAX(Clean!A$13:A$19)</formula>
    </cfRule>
  </conditionalFormatting>
  <conditionalFormatting sqref="B10:V11">
    <cfRule type="expression" priority="5" dxfId="1" stopIfTrue="1">
      <formula>Clean!B10=Clean!B$8</formula>
    </cfRule>
    <cfRule type="expression" priority="6" dxfId="0" stopIfTrue="1">
      <formula>Clean!B10&lt;Clean!B$8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Clean!B30=OFFSET(CoursePar,0,COLUMN()-1)</formula>
    </cfRule>
    <cfRule type="expression" priority="3" dxfId="0" stopIfTrue="1">
      <formula>Clean!B30&lt;OFFSET(CoursePar,0,COLUMN()-1)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showGridLines="0" workbookViewId="0" topLeftCell="A2">
      <selection activeCell="K40" sqref="K40"/>
    </sheetView>
  </sheetViews>
  <sheetFormatPr defaultColWidth="9.140625" defaultRowHeight="15"/>
  <cols>
    <col min="1" max="1" width="14.140625" style="6" customWidth="1"/>
    <col min="2" max="2" width="4.8515625" style="6" customWidth="1"/>
    <col min="3" max="3" width="4.421875" style="6" customWidth="1"/>
    <col min="4" max="4" width="4.28125" style="6" bestFit="1" customWidth="1"/>
    <col min="5" max="11" width="3.8515625" style="6" bestFit="1" customWidth="1"/>
    <col min="12" max="12" width="4.28125" style="6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26" width="18.421875" style="6" customWidth="1"/>
    <col min="27" max="16384" width="9.140625" style="6" customWidth="1"/>
  </cols>
  <sheetData>
    <row r="1" ht="15">
      <c r="N1" s="33" t="s">
        <v>46</v>
      </c>
    </row>
    <row r="2" spans="2:15" ht="21">
      <c r="B2" s="18" t="s">
        <v>48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19</v>
      </c>
      <c r="F4" s="23" t="s">
        <v>39</v>
      </c>
      <c r="G4" s="24">
        <f>MIN(V30:V48)</f>
        <v>43</v>
      </c>
      <c r="J4" s="23" t="s">
        <v>40</v>
      </c>
      <c r="K4" s="24">
        <f>MIN(X30:X48)</f>
        <v>43</v>
      </c>
    </row>
    <row r="5" spans="6:11" ht="15">
      <c r="F5" s="23" t="s">
        <v>41</v>
      </c>
      <c r="G5" s="25">
        <f>IF(SUM(V30:V48),AVERAGE(V30:V48),0)</f>
        <v>76.36363636363636</v>
      </c>
      <c r="J5" s="23" t="s">
        <v>42</v>
      </c>
      <c r="K5" s="25">
        <f>IF(SUM(X30:X48),AVERAGE(X30:X48),0)</f>
        <v>76.36363636363636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9.5" customHeight="1"/>
    <row r="10" spans="1:24" s="1" customFormat="1" ht="15.75" customHeight="1">
      <c r="A10" s="12" t="s">
        <v>31</v>
      </c>
      <c r="B10" s="16">
        <f aca="true" t="shared" si="0" ref="B10:J10">MIN(B30:B48)</f>
        <v>5</v>
      </c>
      <c r="C10" s="16">
        <f t="shared" si="0"/>
        <v>4</v>
      </c>
      <c r="D10" s="16">
        <f t="shared" si="0"/>
        <v>2</v>
      </c>
      <c r="E10" s="16">
        <f t="shared" si="0"/>
        <v>4</v>
      </c>
      <c r="F10" s="16">
        <f t="shared" si="0"/>
        <v>4</v>
      </c>
      <c r="G10" s="16">
        <f t="shared" si="0"/>
        <v>2</v>
      </c>
      <c r="H10" s="16">
        <f t="shared" si="0"/>
        <v>4</v>
      </c>
      <c r="I10" s="16">
        <f t="shared" si="0"/>
        <v>2</v>
      </c>
      <c r="J10" s="16">
        <f t="shared" si="0"/>
        <v>4</v>
      </c>
      <c r="K10" s="16">
        <f>SUM(B10:J10)</f>
        <v>31</v>
      </c>
      <c r="L10" s="16">
        <f aca="true" t="shared" si="1" ref="L10:T10">MIN(L30:L48)</f>
        <v>4</v>
      </c>
      <c r="M10" s="16">
        <f t="shared" si="1"/>
        <v>4</v>
      </c>
      <c r="N10" s="16">
        <f t="shared" si="1"/>
        <v>3</v>
      </c>
      <c r="O10" s="16">
        <f t="shared" si="1"/>
        <v>3</v>
      </c>
      <c r="P10" s="16">
        <f t="shared" si="1"/>
        <v>5</v>
      </c>
      <c r="Q10" s="16">
        <f t="shared" si="1"/>
        <v>2</v>
      </c>
      <c r="R10" s="16">
        <f t="shared" si="1"/>
        <v>4</v>
      </c>
      <c r="S10" s="16">
        <f t="shared" si="1"/>
        <v>3</v>
      </c>
      <c r="T10" s="16">
        <f t="shared" si="1"/>
        <v>3</v>
      </c>
      <c r="U10" s="16">
        <f>SUM(L10:T10)</f>
        <v>31</v>
      </c>
      <c r="V10" s="13">
        <f>K10+U10</f>
        <v>62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6</v>
      </c>
      <c r="D11" s="5">
        <f t="shared" si="2"/>
        <v>4</v>
      </c>
      <c r="E11" s="5">
        <f t="shared" si="2"/>
        <v>5</v>
      </c>
      <c r="F11" s="5">
        <f t="shared" si="2"/>
        <v>6</v>
      </c>
      <c r="G11" s="5">
        <f t="shared" si="2"/>
        <v>4</v>
      </c>
      <c r="H11" s="5">
        <f t="shared" si="2"/>
        <v>6</v>
      </c>
      <c r="I11" s="5">
        <f t="shared" si="2"/>
        <v>4</v>
      </c>
      <c r="J11" s="5">
        <f t="shared" si="2"/>
        <v>6</v>
      </c>
      <c r="K11" s="16">
        <f>SUM(B11:J11)</f>
        <v>48</v>
      </c>
      <c r="L11" s="5">
        <f aca="true" t="shared" si="3" ref="L11:T11">IF(SUM(L30:L48),CEILING(AVERAGE(L30:L48),1),0)</f>
        <v>6</v>
      </c>
      <c r="M11" s="5">
        <f t="shared" si="3"/>
        <v>7</v>
      </c>
      <c r="N11" s="5">
        <f t="shared" si="3"/>
        <v>5</v>
      </c>
      <c r="O11" s="5">
        <f t="shared" si="3"/>
        <v>5</v>
      </c>
      <c r="P11" s="5">
        <f t="shared" si="3"/>
        <v>6</v>
      </c>
      <c r="Q11" s="5">
        <f t="shared" si="3"/>
        <v>4</v>
      </c>
      <c r="R11" s="5">
        <f t="shared" si="3"/>
        <v>6</v>
      </c>
      <c r="S11" s="5">
        <f t="shared" si="3"/>
        <v>5</v>
      </c>
      <c r="T11" s="5">
        <f t="shared" si="3"/>
        <v>5</v>
      </c>
      <c r="U11" s="13">
        <f>SUM(L11:T11)</f>
        <v>49</v>
      </c>
      <c r="V11" s="13">
        <f>K11+U11</f>
        <v>97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1</v>
      </c>
      <c r="D15" s="5">
        <f t="shared" si="11"/>
        <v>1</v>
      </c>
      <c r="E15" s="5">
        <f t="shared" si="11"/>
        <v>0</v>
      </c>
      <c r="F15" s="5">
        <f t="shared" si="11"/>
        <v>0</v>
      </c>
      <c r="G15" s="5">
        <f t="shared" si="11"/>
        <v>1</v>
      </c>
      <c r="H15" s="5">
        <f t="shared" si="11"/>
        <v>0</v>
      </c>
      <c r="I15" s="5">
        <f t="shared" si="11"/>
        <v>1</v>
      </c>
      <c r="J15" s="5">
        <f t="shared" si="11"/>
        <v>0</v>
      </c>
      <c r="K15" s="17">
        <f t="shared" si="5"/>
        <v>4</v>
      </c>
      <c r="L15" s="5">
        <f aca="true" t="shared" si="12" ref="L15:T15">COUNTIF(L30:L48,L$8-1)</f>
        <v>0</v>
      </c>
      <c r="M15" s="5">
        <f t="shared" si="12"/>
        <v>1</v>
      </c>
      <c r="N15" s="5">
        <f t="shared" si="12"/>
        <v>0</v>
      </c>
      <c r="O15" s="5">
        <f t="shared" si="12"/>
        <v>2</v>
      </c>
      <c r="P15" s="5">
        <f t="shared" si="12"/>
        <v>0</v>
      </c>
      <c r="Q15" s="5">
        <f t="shared" si="12"/>
        <v>1</v>
      </c>
      <c r="R15" s="5">
        <f t="shared" si="12"/>
        <v>0</v>
      </c>
      <c r="S15" s="5">
        <f t="shared" si="12"/>
        <v>0</v>
      </c>
      <c r="T15" s="5">
        <f t="shared" si="12"/>
        <v>2</v>
      </c>
      <c r="U15" s="17">
        <f t="shared" si="7"/>
        <v>6</v>
      </c>
      <c r="V15" s="17">
        <f t="shared" si="8"/>
        <v>10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2</v>
      </c>
      <c r="C16" s="5">
        <f t="shared" si="13"/>
        <v>2</v>
      </c>
      <c r="D16" s="5">
        <f t="shared" si="13"/>
        <v>4</v>
      </c>
      <c r="E16" s="5">
        <f t="shared" si="13"/>
        <v>5</v>
      </c>
      <c r="F16" s="5">
        <f t="shared" si="13"/>
        <v>1</v>
      </c>
      <c r="G16" s="5">
        <f t="shared" si="13"/>
        <v>4</v>
      </c>
      <c r="H16" s="5">
        <f t="shared" si="13"/>
        <v>1</v>
      </c>
      <c r="I16" s="5">
        <f t="shared" si="13"/>
        <v>6</v>
      </c>
      <c r="J16" s="5">
        <f t="shared" si="13"/>
        <v>1</v>
      </c>
      <c r="K16" s="17">
        <f>SUM(B16:J16)</f>
        <v>26</v>
      </c>
      <c r="L16" s="5">
        <f aca="true" t="shared" si="14" ref="L16:T16">COUNTIF(L30:L48,L$8)</f>
        <v>1</v>
      </c>
      <c r="M16" s="5">
        <f t="shared" si="14"/>
        <v>0</v>
      </c>
      <c r="N16" s="5">
        <f t="shared" si="14"/>
        <v>1</v>
      </c>
      <c r="O16" s="5">
        <f t="shared" si="14"/>
        <v>1</v>
      </c>
      <c r="P16" s="5">
        <f t="shared" si="14"/>
        <v>5</v>
      </c>
      <c r="Q16" s="5">
        <f t="shared" si="14"/>
        <v>4</v>
      </c>
      <c r="R16" s="5">
        <f t="shared" si="14"/>
        <v>1</v>
      </c>
      <c r="S16" s="5">
        <f t="shared" si="14"/>
        <v>1</v>
      </c>
      <c r="T16" s="5">
        <f t="shared" si="14"/>
        <v>1</v>
      </c>
      <c r="U16" s="17">
        <f t="shared" si="7"/>
        <v>15</v>
      </c>
      <c r="V16" s="17">
        <f t="shared" si="8"/>
        <v>41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6</v>
      </c>
      <c r="C17" s="5">
        <f t="shared" si="15"/>
        <v>4</v>
      </c>
      <c r="D17" s="5">
        <f t="shared" si="15"/>
        <v>4</v>
      </c>
      <c r="E17" s="5">
        <f t="shared" si="15"/>
        <v>4</v>
      </c>
      <c r="F17" s="5">
        <f t="shared" si="15"/>
        <v>6</v>
      </c>
      <c r="G17" s="5">
        <f t="shared" si="15"/>
        <v>4</v>
      </c>
      <c r="H17" s="5">
        <f t="shared" si="15"/>
        <v>4</v>
      </c>
      <c r="I17" s="5">
        <f t="shared" si="15"/>
        <v>3</v>
      </c>
      <c r="J17" s="5">
        <f t="shared" si="15"/>
        <v>3</v>
      </c>
      <c r="K17" s="17">
        <f t="shared" si="5"/>
        <v>38</v>
      </c>
      <c r="L17" s="5">
        <f aca="true" t="shared" si="16" ref="L17:T17">COUNTIF(L30:L48,L$8+1)</f>
        <v>4</v>
      </c>
      <c r="M17" s="5">
        <f t="shared" si="16"/>
        <v>5</v>
      </c>
      <c r="N17" s="5">
        <f t="shared" si="16"/>
        <v>4</v>
      </c>
      <c r="O17" s="5">
        <f t="shared" si="16"/>
        <v>5</v>
      </c>
      <c r="P17" s="5">
        <f t="shared" si="16"/>
        <v>2</v>
      </c>
      <c r="Q17" s="5">
        <f t="shared" si="16"/>
        <v>2</v>
      </c>
      <c r="R17" s="5">
        <f t="shared" si="16"/>
        <v>4</v>
      </c>
      <c r="S17" s="5">
        <f t="shared" si="16"/>
        <v>4</v>
      </c>
      <c r="T17" s="5">
        <f t="shared" si="16"/>
        <v>5</v>
      </c>
      <c r="U17" s="17">
        <f t="shared" si="7"/>
        <v>35</v>
      </c>
      <c r="V17" s="17">
        <f t="shared" si="8"/>
        <v>73</v>
      </c>
    </row>
    <row r="18" spans="1:22" s="1" customFormat="1" ht="15">
      <c r="A18" s="8" t="s">
        <v>36</v>
      </c>
      <c r="B18" s="5">
        <f aca="true" t="shared" si="17" ref="B18:J18">COUNTIF(B30:B48,B$8+2)</f>
        <v>1</v>
      </c>
      <c r="C18" s="5">
        <f t="shared" si="17"/>
        <v>3</v>
      </c>
      <c r="D18" s="5">
        <f t="shared" si="17"/>
        <v>0</v>
      </c>
      <c r="E18" s="5">
        <f t="shared" si="17"/>
        <v>1</v>
      </c>
      <c r="F18" s="5">
        <f t="shared" si="17"/>
        <v>2</v>
      </c>
      <c r="G18" s="5">
        <f t="shared" si="17"/>
        <v>1</v>
      </c>
      <c r="H18" s="5">
        <f t="shared" si="17"/>
        <v>3</v>
      </c>
      <c r="I18" s="5">
        <f t="shared" si="17"/>
        <v>0</v>
      </c>
      <c r="J18" s="5">
        <f t="shared" si="17"/>
        <v>5</v>
      </c>
      <c r="K18" s="17">
        <f t="shared" si="5"/>
        <v>16</v>
      </c>
      <c r="L18" s="5">
        <f aca="true" t="shared" si="18" ref="L18:T18">COUNTIF(L30:L48,L$8+2)</f>
        <v>2</v>
      </c>
      <c r="M18" s="5">
        <f t="shared" si="18"/>
        <v>2</v>
      </c>
      <c r="N18" s="5">
        <f t="shared" si="18"/>
        <v>4</v>
      </c>
      <c r="O18" s="5">
        <f t="shared" si="18"/>
        <v>1</v>
      </c>
      <c r="P18" s="5">
        <f t="shared" si="18"/>
        <v>1</v>
      </c>
      <c r="Q18" s="5">
        <f t="shared" si="18"/>
        <v>2</v>
      </c>
      <c r="R18" s="5">
        <f t="shared" si="18"/>
        <v>2</v>
      </c>
      <c r="S18" s="5">
        <f t="shared" si="18"/>
        <v>2</v>
      </c>
      <c r="T18" s="5">
        <f t="shared" si="18"/>
        <v>1</v>
      </c>
      <c r="U18" s="17">
        <f t="shared" si="7"/>
        <v>17</v>
      </c>
      <c r="V18" s="17">
        <f t="shared" si="8"/>
        <v>33</v>
      </c>
    </row>
    <row r="19" spans="1:22" s="1" customFormat="1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0</v>
      </c>
      <c r="D19" s="5">
        <f t="shared" si="19"/>
        <v>1</v>
      </c>
      <c r="E19" s="5">
        <f t="shared" si="19"/>
        <v>0</v>
      </c>
      <c r="F19" s="5">
        <f t="shared" si="19"/>
        <v>1</v>
      </c>
      <c r="G19" s="5">
        <f t="shared" si="19"/>
        <v>0</v>
      </c>
      <c r="H19" s="5">
        <f t="shared" si="19"/>
        <v>2</v>
      </c>
      <c r="I19" s="5">
        <f t="shared" si="19"/>
        <v>0</v>
      </c>
      <c r="J19" s="5">
        <f t="shared" si="19"/>
        <v>1</v>
      </c>
      <c r="K19" s="17">
        <f t="shared" si="5"/>
        <v>6</v>
      </c>
      <c r="L19" s="5">
        <f aca="true" t="shared" si="20" ref="L19:T19">COUNTIF(L30:L48,"&gt;="&amp;L$8+3)</f>
        <v>2</v>
      </c>
      <c r="M19" s="5">
        <f t="shared" si="20"/>
        <v>1</v>
      </c>
      <c r="N19" s="5">
        <f t="shared" si="20"/>
        <v>0</v>
      </c>
      <c r="O19" s="5">
        <f t="shared" si="20"/>
        <v>0</v>
      </c>
      <c r="P19" s="5">
        <f t="shared" si="20"/>
        <v>1</v>
      </c>
      <c r="Q19" s="5">
        <f t="shared" si="20"/>
        <v>0</v>
      </c>
      <c r="R19" s="5">
        <f t="shared" si="20"/>
        <v>2</v>
      </c>
      <c r="S19" s="5">
        <f t="shared" si="20"/>
        <v>2</v>
      </c>
      <c r="T19" s="5">
        <f t="shared" si="20"/>
        <v>0</v>
      </c>
      <c r="U19" s="17">
        <f t="shared" si="7"/>
        <v>8</v>
      </c>
      <c r="V19" s="17">
        <f t="shared" si="8"/>
        <v>14</v>
      </c>
    </row>
    <row r="20" ht="3.75" customHeight="1"/>
    <row r="21" spans="1:22" ht="15">
      <c r="A21" s="8" t="s">
        <v>21</v>
      </c>
      <c r="B21" s="10">
        <f>SUM(B13:B19)</f>
        <v>10</v>
      </c>
      <c r="C21" s="10">
        <f aca="true" t="shared" si="21" ref="C21:K21">SUM(C13:C19)</f>
        <v>10</v>
      </c>
      <c r="D21" s="10">
        <f t="shared" si="21"/>
        <v>10</v>
      </c>
      <c r="E21" s="10">
        <f t="shared" si="21"/>
        <v>10</v>
      </c>
      <c r="F21" s="10">
        <f t="shared" si="21"/>
        <v>10</v>
      </c>
      <c r="G21" s="10">
        <f t="shared" si="21"/>
        <v>10</v>
      </c>
      <c r="H21" s="10">
        <f t="shared" si="21"/>
        <v>10</v>
      </c>
      <c r="I21" s="10">
        <f t="shared" si="21"/>
        <v>10</v>
      </c>
      <c r="J21" s="10">
        <f t="shared" si="21"/>
        <v>10</v>
      </c>
      <c r="K21" s="11">
        <f t="shared" si="21"/>
        <v>90</v>
      </c>
      <c r="L21" s="10">
        <f>SUM(L13:L19)</f>
        <v>9</v>
      </c>
      <c r="M21" s="10">
        <f aca="true" t="shared" si="22" ref="M21:V21">SUM(M13:M19)</f>
        <v>9</v>
      </c>
      <c r="N21" s="10">
        <f t="shared" si="22"/>
        <v>9</v>
      </c>
      <c r="O21" s="10">
        <f t="shared" si="22"/>
        <v>9</v>
      </c>
      <c r="P21" s="10">
        <f t="shared" si="22"/>
        <v>9</v>
      </c>
      <c r="Q21" s="10">
        <f t="shared" si="22"/>
        <v>9</v>
      </c>
      <c r="R21" s="10">
        <f t="shared" si="22"/>
        <v>9</v>
      </c>
      <c r="S21" s="10">
        <f t="shared" si="22"/>
        <v>9</v>
      </c>
      <c r="T21" s="10">
        <f t="shared" si="22"/>
        <v>9</v>
      </c>
      <c r="U21" s="11">
        <f t="shared" si="22"/>
        <v>81</v>
      </c>
      <c r="V21" s="11">
        <f t="shared" si="22"/>
        <v>171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6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46" t="s">
        <v>47</v>
      </c>
      <c r="Z29"/>
    </row>
    <row r="30" spans="1:26" ht="15">
      <c r="A30" s="28">
        <v>42685</v>
      </c>
      <c r="B30" s="29">
        <v>6</v>
      </c>
      <c r="C30" s="29">
        <v>6</v>
      </c>
      <c r="D30" s="29">
        <v>3</v>
      </c>
      <c r="E30" s="29">
        <v>4</v>
      </c>
      <c r="F30" s="29">
        <v>5</v>
      </c>
      <c r="G30" s="29">
        <v>3</v>
      </c>
      <c r="H30" s="29">
        <v>6</v>
      </c>
      <c r="I30" s="29">
        <v>3</v>
      </c>
      <c r="J30" s="29">
        <v>4</v>
      </c>
      <c r="K30" s="17">
        <f aca="true" t="shared" si="23" ref="K30:K48">IF($A30="","",SUM(B30:J30))</f>
        <v>40</v>
      </c>
      <c r="L30" s="29">
        <v>4</v>
      </c>
      <c r="M30" s="29">
        <v>6</v>
      </c>
      <c r="N30" s="29">
        <v>4</v>
      </c>
      <c r="O30" s="29">
        <v>3</v>
      </c>
      <c r="P30" s="29">
        <v>5</v>
      </c>
      <c r="Q30" s="29">
        <v>3</v>
      </c>
      <c r="R30" s="29">
        <v>5</v>
      </c>
      <c r="S30" s="29">
        <v>5</v>
      </c>
      <c r="T30" s="29">
        <v>5</v>
      </c>
      <c r="U30" s="17">
        <f aca="true" t="shared" si="24" ref="U30:U48">IF($A30="","",SUM(L30:T30))</f>
        <v>40</v>
      </c>
      <c r="V30" s="17">
        <f aca="true" t="shared" si="25" ref="V30:V48">IF($A30="","",K30+U30)</f>
        <v>80</v>
      </c>
      <c r="W30" s="29"/>
      <c r="X30" s="11">
        <f aca="true" t="shared" si="26" ref="X30:X48">IF($A30="","",V30-W30)</f>
        <v>80</v>
      </c>
      <c r="Y30" s="34"/>
      <c r="Z30"/>
    </row>
    <row r="31" spans="1:25" ht="15">
      <c r="A31" s="28">
        <v>42690</v>
      </c>
      <c r="B31" s="29">
        <v>7</v>
      </c>
      <c r="C31" s="29">
        <v>7</v>
      </c>
      <c r="D31" s="29">
        <v>3</v>
      </c>
      <c r="E31" s="29">
        <v>4</v>
      </c>
      <c r="F31" s="29">
        <v>5</v>
      </c>
      <c r="G31" s="29">
        <v>3</v>
      </c>
      <c r="H31" s="29">
        <v>5</v>
      </c>
      <c r="I31" s="29">
        <v>3</v>
      </c>
      <c r="J31" s="29">
        <v>8</v>
      </c>
      <c r="K31" s="17">
        <f t="shared" si="23"/>
        <v>45</v>
      </c>
      <c r="L31" s="29">
        <v>5</v>
      </c>
      <c r="M31" s="29">
        <v>6</v>
      </c>
      <c r="N31" s="29">
        <v>4</v>
      </c>
      <c r="O31" s="29">
        <v>5</v>
      </c>
      <c r="P31" s="29">
        <v>9</v>
      </c>
      <c r="Q31" s="29">
        <v>3</v>
      </c>
      <c r="R31" s="29">
        <v>6</v>
      </c>
      <c r="S31" s="29">
        <v>6</v>
      </c>
      <c r="T31" s="29">
        <v>5</v>
      </c>
      <c r="U31" s="17">
        <f t="shared" si="24"/>
        <v>49</v>
      </c>
      <c r="V31" s="17">
        <f t="shared" si="25"/>
        <v>94</v>
      </c>
      <c r="W31" s="29"/>
      <c r="X31" s="11">
        <f t="shared" si="26"/>
        <v>94</v>
      </c>
      <c r="Y31" s="34"/>
    </row>
    <row r="32" spans="1:25" ht="13.5">
      <c r="A32" s="40" t="s">
        <v>66</v>
      </c>
      <c r="B32" s="29">
        <v>6</v>
      </c>
      <c r="C32" s="29">
        <v>5</v>
      </c>
      <c r="D32" s="29">
        <v>4</v>
      </c>
      <c r="E32" s="29">
        <v>5</v>
      </c>
      <c r="F32" s="29">
        <v>6</v>
      </c>
      <c r="G32" s="29">
        <v>4</v>
      </c>
      <c r="H32" s="29">
        <v>5</v>
      </c>
      <c r="I32" s="29">
        <v>3</v>
      </c>
      <c r="J32" s="29">
        <v>6</v>
      </c>
      <c r="K32" s="17">
        <f t="shared" si="23"/>
        <v>44</v>
      </c>
      <c r="L32" s="45">
        <v>9</v>
      </c>
      <c r="M32" s="45">
        <v>7</v>
      </c>
      <c r="N32" s="45">
        <v>4</v>
      </c>
      <c r="O32" s="45">
        <v>5</v>
      </c>
      <c r="P32" s="45">
        <v>6</v>
      </c>
      <c r="Q32" s="45">
        <v>2</v>
      </c>
      <c r="R32" s="45">
        <v>6</v>
      </c>
      <c r="S32" s="45">
        <v>4</v>
      </c>
      <c r="T32" s="45">
        <v>6</v>
      </c>
      <c r="U32" s="17">
        <f t="shared" si="24"/>
        <v>49</v>
      </c>
      <c r="V32" s="17">
        <f t="shared" si="25"/>
        <v>93</v>
      </c>
      <c r="W32" s="29"/>
      <c r="X32" s="11">
        <f t="shared" si="26"/>
        <v>93</v>
      </c>
      <c r="Y32" s="34"/>
    </row>
    <row r="33" spans="1:25" ht="13.5">
      <c r="A33" s="28">
        <v>42704</v>
      </c>
      <c r="B33" s="29">
        <v>6</v>
      </c>
      <c r="C33" s="29">
        <v>7</v>
      </c>
      <c r="D33" s="29">
        <v>3</v>
      </c>
      <c r="E33" s="29">
        <v>4</v>
      </c>
      <c r="F33" s="29">
        <v>5</v>
      </c>
      <c r="G33" s="29">
        <v>5</v>
      </c>
      <c r="H33" s="29">
        <v>5</v>
      </c>
      <c r="I33" s="29">
        <v>3</v>
      </c>
      <c r="J33" s="29">
        <v>6</v>
      </c>
      <c r="K33" s="17">
        <f t="shared" si="23"/>
        <v>44</v>
      </c>
      <c r="L33" s="29">
        <v>6</v>
      </c>
      <c r="M33" s="29">
        <v>8</v>
      </c>
      <c r="N33" s="29">
        <v>5</v>
      </c>
      <c r="O33" s="29">
        <v>5</v>
      </c>
      <c r="P33" s="29">
        <v>5</v>
      </c>
      <c r="Q33" s="29">
        <v>5</v>
      </c>
      <c r="R33" s="29">
        <v>4</v>
      </c>
      <c r="S33" s="29">
        <v>6</v>
      </c>
      <c r="T33" s="29">
        <v>5</v>
      </c>
      <c r="U33" s="17">
        <f t="shared" si="24"/>
        <v>49</v>
      </c>
      <c r="V33" s="17">
        <f t="shared" si="25"/>
        <v>93</v>
      </c>
      <c r="W33" s="29"/>
      <c r="X33" s="11">
        <f t="shared" si="26"/>
        <v>93</v>
      </c>
      <c r="Y33" s="34" t="s">
        <v>67</v>
      </c>
    </row>
    <row r="34" spans="1:25" ht="13.5">
      <c r="A34" s="28">
        <v>42704</v>
      </c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  <v>0</v>
      </c>
      <c r="L34" s="31">
        <v>5</v>
      </c>
      <c r="M34" s="31">
        <v>6</v>
      </c>
      <c r="N34" s="31">
        <v>4</v>
      </c>
      <c r="O34" s="31">
        <v>5</v>
      </c>
      <c r="P34" s="31">
        <v>5</v>
      </c>
      <c r="Q34" s="31">
        <v>4</v>
      </c>
      <c r="R34" s="31">
        <v>5</v>
      </c>
      <c r="S34" s="31">
        <v>4</v>
      </c>
      <c r="T34" s="31">
        <v>5</v>
      </c>
      <c r="U34" s="17">
        <f t="shared" si="24"/>
        <v>43</v>
      </c>
      <c r="V34" s="17">
        <f t="shared" si="25"/>
        <v>43</v>
      </c>
      <c r="W34" s="31"/>
      <c r="X34" s="11">
        <f t="shared" si="26"/>
        <v>43</v>
      </c>
      <c r="Y34" s="34"/>
    </row>
    <row r="35" spans="1:25" ht="13.5">
      <c r="A35" s="28">
        <v>42707</v>
      </c>
      <c r="B35" s="31">
        <v>5</v>
      </c>
      <c r="C35" s="31">
        <v>5</v>
      </c>
      <c r="D35" s="31">
        <v>4</v>
      </c>
      <c r="E35" s="31">
        <v>5</v>
      </c>
      <c r="F35" s="31">
        <v>5</v>
      </c>
      <c r="G35" s="31">
        <v>4</v>
      </c>
      <c r="H35" s="31">
        <v>6</v>
      </c>
      <c r="I35" s="31">
        <v>4</v>
      </c>
      <c r="J35" s="31">
        <v>6</v>
      </c>
      <c r="K35" s="17">
        <f t="shared" si="23"/>
        <v>44</v>
      </c>
      <c r="L35" s="31">
        <v>5</v>
      </c>
      <c r="M35" s="31">
        <v>7</v>
      </c>
      <c r="N35" s="31">
        <v>5</v>
      </c>
      <c r="O35" s="31">
        <v>5</v>
      </c>
      <c r="P35" s="31">
        <v>7</v>
      </c>
      <c r="Q35" s="31">
        <v>4</v>
      </c>
      <c r="R35" s="31">
        <v>5</v>
      </c>
      <c r="S35" s="31">
        <v>5</v>
      </c>
      <c r="T35" s="31">
        <v>4</v>
      </c>
      <c r="U35" s="17">
        <f t="shared" si="24"/>
        <v>47</v>
      </c>
      <c r="V35" s="17">
        <f t="shared" si="25"/>
        <v>91</v>
      </c>
      <c r="W35" s="31"/>
      <c r="X35" s="11">
        <f t="shared" si="26"/>
        <v>91</v>
      </c>
      <c r="Y35" s="34" t="s">
        <v>72</v>
      </c>
    </row>
    <row r="36" spans="1:25" ht="13.5">
      <c r="A36" s="28">
        <v>42721</v>
      </c>
      <c r="B36" s="31">
        <v>6</v>
      </c>
      <c r="C36" s="31">
        <v>7</v>
      </c>
      <c r="D36" s="31">
        <v>4</v>
      </c>
      <c r="E36" s="31">
        <v>4</v>
      </c>
      <c r="F36" s="31">
        <v>5</v>
      </c>
      <c r="G36" s="31">
        <v>4</v>
      </c>
      <c r="H36" s="31">
        <v>4</v>
      </c>
      <c r="I36" s="31">
        <v>3</v>
      </c>
      <c r="J36" s="31">
        <v>6</v>
      </c>
      <c r="K36" s="17">
        <f t="shared" si="23"/>
        <v>43</v>
      </c>
      <c r="L36" s="31">
        <v>6</v>
      </c>
      <c r="M36" s="31">
        <v>6</v>
      </c>
      <c r="N36" s="31">
        <v>5</v>
      </c>
      <c r="O36" s="31">
        <v>6</v>
      </c>
      <c r="P36" s="31">
        <v>5</v>
      </c>
      <c r="Q36" s="31">
        <v>5</v>
      </c>
      <c r="R36" s="31">
        <v>7</v>
      </c>
      <c r="S36" s="31">
        <v>4</v>
      </c>
      <c r="T36" s="31">
        <v>3</v>
      </c>
      <c r="U36" s="17">
        <f t="shared" si="24"/>
        <v>47</v>
      </c>
      <c r="V36" s="17">
        <f t="shared" si="25"/>
        <v>90</v>
      </c>
      <c r="W36" s="31"/>
      <c r="X36" s="11">
        <f t="shared" si="26"/>
        <v>90</v>
      </c>
      <c r="Y36" s="34"/>
    </row>
    <row r="37" spans="1:25" ht="13.5">
      <c r="A37" s="28">
        <v>42731</v>
      </c>
      <c r="B37" s="31">
        <v>5</v>
      </c>
      <c r="C37" s="31">
        <v>6</v>
      </c>
      <c r="D37" s="31">
        <v>3</v>
      </c>
      <c r="E37" s="31">
        <v>5</v>
      </c>
      <c r="F37" s="31">
        <v>5</v>
      </c>
      <c r="G37" s="31">
        <v>3</v>
      </c>
      <c r="H37" s="31">
        <v>5</v>
      </c>
      <c r="I37" s="31">
        <v>2</v>
      </c>
      <c r="J37" s="31">
        <v>5</v>
      </c>
      <c r="K37" s="17">
        <f t="shared" si="23"/>
        <v>39</v>
      </c>
      <c r="L37" s="31">
        <v>7</v>
      </c>
      <c r="M37" s="31">
        <v>6</v>
      </c>
      <c r="N37" s="31">
        <v>5</v>
      </c>
      <c r="O37" s="31">
        <v>3</v>
      </c>
      <c r="P37" s="31">
        <v>5</v>
      </c>
      <c r="Q37" s="31">
        <v>3</v>
      </c>
      <c r="R37" s="31">
        <v>5</v>
      </c>
      <c r="S37" s="31">
        <v>3</v>
      </c>
      <c r="T37" s="31">
        <v>3</v>
      </c>
      <c r="U37" s="17">
        <f t="shared" si="24"/>
        <v>40</v>
      </c>
      <c r="V37" s="17">
        <f t="shared" si="25"/>
        <v>79</v>
      </c>
      <c r="W37" s="31"/>
      <c r="X37" s="11">
        <f t="shared" si="26"/>
        <v>79</v>
      </c>
      <c r="Y37" s="34"/>
    </row>
    <row r="38" spans="1:25" ht="13.5">
      <c r="A38" s="28">
        <v>42737</v>
      </c>
      <c r="B38" s="31">
        <v>8</v>
      </c>
      <c r="C38" s="31">
        <v>6</v>
      </c>
      <c r="D38" s="31">
        <v>2</v>
      </c>
      <c r="E38" s="31">
        <v>5</v>
      </c>
      <c r="F38" s="31">
        <v>7</v>
      </c>
      <c r="G38" s="31">
        <v>4</v>
      </c>
      <c r="H38" s="31">
        <v>7</v>
      </c>
      <c r="I38" s="31">
        <v>4</v>
      </c>
      <c r="J38" s="31">
        <v>6</v>
      </c>
      <c r="K38" s="17">
        <f t="shared" si="23"/>
        <v>49</v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  <v>0</v>
      </c>
      <c r="V38" s="17">
        <f t="shared" si="25"/>
        <v>49</v>
      </c>
      <c r="W38" s="31"/>
      <c r="X38" s="11">
        <f t="shared" si="26"/>
        <v>49</v>
      </c>
      <c r="Y38" s="34"/>
    </row>
    <row r="39" spans="1:25" ht="13.5">
      <c r="A39" s="28">
        <v>42742</v>
      </c>
      <c r="B39" s="31">
        <v>6</v>
      </c>
      <c r="C39" s="31">
        <v>6</v>
      </c>
      <c r="D39" s="31">
        <v>6</v>
      </c>
      <c r="E39" s="31">
        <v>4</v>
      </c>
      <c r="F39" s="31">
        <v>4</v>
      </c>
      <c r="G39" s="31">
        <v>3</v>
      </c>
      <c r="H39" s="31">
        <v>6</v>
      </c>
      <c r="I39" s="31">
        <v>3</v>
      </c>
      <c r="J39" s="31">
        <v>5</v>
      </c>
      <c r="K39" s="17">
        <f t="shared" si="23"/>
        <v>43</v>
      </c>
      <c r="L39" s="31">
        <v>5</v>
      </c>
      <c r="M39" s="31">
        <v>4</v>
      </c>
      <c r="N39" s="31">
        <v>3</v>
      </c>
      <c r="O39" s="31">
        <v>4</v>
      </c>
      <c r="P39" s="31">
        <v>6</v>
      </c>
      <c r="Q39" s="31">
        <v>3</v>
      </c>
      <c r="R39" s="31">
        <v>7</v>
      </c>
      <c r="S39" s="31">
        <v>4</v>
      </c>
      <c r="T39" s="31">
        <v>5</v>
      </c>
      <c r="U39" s="17">
        <f t="shared" si="24"/>
        <v>41</v>
      </c>
      <c r="V39" s="17">
        <f t="shared" si="25"/>
        <v>84</v>
      </c>
      <c r="W39" s="31"/>
      <c r="X39" s="11">
        <f t="shared" si="26"/>
        <v>84</v>
      </c>
      <c r="Y39" s="34"/>
    </row>
    <row r="40" spans="1:25" ht="13.5">
      <c r="A40" s="28">
        <v>42770</v>
      </c>
      <c r="B40" s="31">
        <v>6</v>
      </c>
      <c r="C40" s="31">
        <v>4</v>
      </c>
      <c r="D40" s="31">
        <v>4</v>
      </c>
      <c r="E40" s="31">
        <v>6</v>
      </c>
      <c r="F40" s="31">
        <v>6</v>
      </c>
      <c r="G40" s="31">
        <v>2</v>
      </c>
      <c r="H40" s="31">
        <v>7</v>
      </c>
      <c r="I40" s="31">
        <v>4</v>
      </c>
      <c r="J40" s="31">
        <v>5</v>
      </c>
      <c r="K40" s="17">
        <f t="shared" si="23"/>
        <v>44</v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  <v>0</v>
      </c>
      <c r="V40" s="17">
        <f t="shared" si="25"/>
        <v>44</v>
      </c>
      <c r="W40" s="31"/>
      <c r="X40" s="11">
        <f t="shared" si="26"/>
        <v>44</v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10</v>
      </c>
      <c r="L49" s="6">
        <f>COUNT(L30:L48)</f>
        <v>9</v>
      </c>
    </row>
  </sheetData>
  <sheetProtection/>
  <conditionalFormatting sqref="B13:V19">
    <cfRule type="expression" priority="7" dxfId="5" stopIfTrue="1">
      <formula>Céline!B13=MAX(Céline!A$13:A$19)</formula>
    </cfRule>
  </conditionalFormatting>
  <conditionalFormatting sqref="B10:V11">
    <cfRule type="expression" priority="8" dxfId="1" stopIfTrue="1">
      <formula>Céline!B10=Céline!B$8</formula>
    </cfRule>
    <cfRule type="expression" priority="9" dxfId="0" stopIfTrue="1">
      <formula>Céline!B10&lt;Céline!B$8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Céline!B30=OFFSET(CoursePar,0,COLUMN()-1)</formula>
    </cfRule>
    <cfRule type="expression" priority="3" dxfId="0" stopIfTrue="1">
      <formula>Céline!B30&lt;OFFSET(CoursePar,0,COLUMN()-1)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3">
      <selection activeCell="U37" sqref="U37"/>
    </sheetView>
  </sheetViews>
  <sheetFormatPr defaultColWidth="9.140625" defaultRowHeight="15"/>
  <cols>
    <col min="1" max="1" width="12.7109375" style="6" customWidth="1"/>
    <col min="2" max="2" width="4.281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49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15</v>
      </c>
      <c r="F4" s="23" t="s">
        <v>39</v>
      </c>
      <c r="G4" s="24">
        <f>MIN(V30:V48)</f>
        <v>41</v>
      </c>
      <c r="J4" s="23" t="s">
        <v>40</v>
      </c>
      <c r="K4" s="24">
        <f>MIN(X30:X48)</f>
        <v>41</v>
      </c>
    </row>
    <row r="5" spans="6:11" ht="15">
      <c r="F5" s="23" t="s">
        <v>41</v>
      </c>
      <c r="G5" s="25">
        <f>IF(SUM(V30:V48),AVERAGE(V30:V48),0)</f>
        <v>84.25</v>
      </c>
      <c r="J5" s="23" t="s">
        <v>42</v>
      </c>
      <c r="K5" s="25">
        <f>IF(SUM(X30:X48),AVERAGE(X30:X48),0)</f>
        <v>84.25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5</v>
      </c>
      <c r="C10" s="16">
        <f t="shared" si="0"/>
        <v>5</v>
      </c>
      <c r="D10" s="16">
        <f t="shared" si="0"/>
        <v>3</v>
      </c>
      <c r="E10" s="16">
        <f t="shared" si="0"/>
        <v>4</v>
      </c>
      <c r="F10" s="16">
        <f t="shared" si="0"/>
        <v>5</v>
      </c>
      <c r="G10" s="16">
        <f t="shared" si="0"/>
        <v>2</v>
      </c>
      <c r="H10" s="16">
        <f t="shared" si="0"/>
        <v>5</v>
      </c>
      <c r="I10" s="16">
        <f t="shared" si="0"/>
        <v>3</v>
      </c>
      <c r="J10" s="16">
        <f t="shared" si="0"/>
        <v>4</v>
      </c>
      <c r="K10" s="16">
        <f>SUM(B10:J10)</f>
        <v>36</v>
      </c>
      <c r="L10" s="16">
        <f aca="true" t="shared" si="1" ref="L10:T10">MIN(L30:L48)</f>
        <v>4</v>
      </c>
      <c r="M10" s="16">
        <f t="shared" si="1"/>
        <v>4</v>
      </c>
      <c r="N10" s="16">
        <f t="shared" si="1"/>
        <v>3</v>
      </c>
      <c r="O10" s="16">
        <f t="shared" si="1"/>
        <v>4</v>
      </c>
      <c r="P10" s="16">
        <f t="shared" si="1"/>
        <v>5</v>
      </c>
      <c r="Q10" s="16">
        <f t="shared" si="1"/>
        <v>3</v>
      </c>
      <c r="R10" s="16">
        <f t="shared" si="1"/>
        <v>4</v>
      </c>
      <c r="S10" s="16">
        <f t="shared" si="1"/>
        <v>3</v>
      </c>
      <c r="T10" s="16">
        <f t="shared" si="1"/>
        <v>4</v>
      </c>
      <c r="U10" s="16">
        <f>SUM(L10:T10)</f>
        <v>34</v>
      </c>
      <c r="V10" s="13">
        <f>K10+U10</f>
        <v>70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7</v>
      </c>
      <c r="D11" s="5">
        <f t="shared" si="2"/>
        <v>4</v>
      </c>
      <c r="E11" s="5">
        <f t="shared" si="2"/>
        <v>6</v>
      </c>
      <c r="F11" s="5">
        <f t="shared" si="2"/>
        <v>6</v>
      </c>
      <c r="G11" s="5">
        <f t="shared" si="2"/>
        <v>4</v>
      </c>
      <c r="H11" s="5">
        <f t="shared" si="2"/>
        <v>6</v>
      </c>
      <c r="I11" s="5">
        <f t="shared" si="2"/>
        <v>5</v>
      </c>
      <c r="J11" s="5">
        <f t="shared" si="2"/>
        <v>6</v>
      </c>
      <c r="K11" s="16">
        <f>SUM(B11:J11)</f>
        <v>50</v>
      </c>
      <c r="L11" s="5">
        <f aca="true" t="shared" si="3" ref="L11:T11">IF(SUM(L30:L48),CEILING(AVERAGE(L30:L48),1),0)</f>
        <v>5</v>
      </c>
      <c r="M11" s="5">
        <f t="shared" si="3"/>
        <v>6</v>
      </c>
      <c r="N11" s="5">
        <f t="shared" si="3"/>
        <v>5</v>
      </c>
      <c r="O11" s="5">
        <f t="shared" si="3"/>
        <v>5</v>
      </c>
      <c r="P11" s="5">
        <f t="shared" si="3"/>
        <v>6</v>
      </c>
      <c r="Q11" s="5">
        <f t="shared" si="3"/>
        <v>5</v>
      </c>
      <c r="R11" s="5">
        <f t="shared" si="3"/>
        <v>6</v>
      </c>
      <c r="S11" s="5">
        <f t="shared" si="3"/>
        <v>4</v>
      </c>
      <c r="T11" s="5">
        <f t="shared" si="3"/>
        <v>5</v>
      </c>
      <c r="U11" s="13">
        <f>SUM(L11:T11)</f>
        <v>47</v>
      </c>
      <c r="V11" s="13">
        <f>K11+U11</f>
        <v>97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1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1</v>
      </c>
      <c r="L15" s="5">
        <f aca="true" t="shared" si="12" ref="L15:T15">COUNTIF(L30:L48,L$8-1)</f>
        <v>0</v>
      </c>
      <c r="M15" s="5">
        <f t="shared" si="12"/>
        <v>1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1</v>
      </c>
      <c r="V15" s="17">
        <f t="shared" si="8"/>
        <v>2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2</v>
      </c>
      <c r="C16" s="5">
        <f t="shared" si="13"/>
        <v>1</v>
      </c>
      <c r="D16" s="5">
        <f t="shared" si="13"/>
        <v>4</v>
      </c>
      <c r="E16" s="5">
        <f t="shared" si="13"/>
        <v>3</v>
      </c>
      <c r="F16" s="5">
        <f t="shared" si="13"/>
        <v>0</v>
      </c>
      <c r="G16" s="5">
        <f t="shared" si="13"/>
        <v>5</v>
      </c>
      <c r="H16" s="5">
        <f t="shared" si="13"/>
        <v>0</v>
      </c>
      <c r="I16" s="5">
        <f t="shared" si="13"/>
        <v>1</v>
      </c>
      <c r="J16" s="5">
        <f t="shared" si="13"/>
        <v>1</v>
      </c>
      <c r="K16" s="17">
        <f>SUM(B16:J16)</f>
        <v>17</v>
      </c>
      <c r="L16" s="5">
        <f aca="true" t="shared" si="14" ref="L16:T16">COUNTIF(L30:L48,L$8)</f>
        <v>4</v>
      </c>
      <c r="M16" s="5">
        <f t="shared" si="14"/>
        <v>2</v>
      </c>
      <c r="N16" s="5">
        <f t="shared" si="14"/>
        <v>2</v>
      </c>
      <c r="O16" s="5">
        <f t="shared" si="14"/>
        <v>2</v>
      </c>
      <c r="P16" s="5">
        <f t="shared" si="14"/>
        <v>2</v>
      </c>
      <c r="Q16" s="5">
        <f t="shared" si="14"/>
        <v>2</v>
      </c>
      <c r="R16" s="5">
        <f t="shared" si="14"/>
        <v>1</v>
      </c>
      <c r="S16" s="5">
        <f t="shared" si="14"/>
        <v>4</v>
      </c>
      <c r="T16" s="5">
        <f t="shared" si="14"/>
        <v>1</v>
      </c>
      <c r="U16" s="17">
        <f t="shared" si="7"/>
        <v>20</v>
      </c>
      <c r="V16" s="17">
        <f t="shared" si="8"/>
        <v>37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5</v>
      </c>
      <c r="C17" s="5">
        <f t="shared" si="15"/>
        <v>3</v>
      </c>
      <c r="D17" s="5">
        <f t="shared" si="15"/>
        <v>2</v>
      </c>
      <c r="E17" s="5">
        <f t="shared" si="15"/>
        <v>2</v>
      </c>
      <c r="F17" s="5">
        <f t="shared" si="15"/>
        <v>4</v>
      </c>
      <c r="G17" s="5">
        <f t="shared" si="15"/>
        <v>1</v>
      </c>
      <c r="H17" s="5">
        <f t="shared" si="15"/>
        <v>5</v>
      </c>
      <c r="I17" s="5">
        <f t="shared" si="15"/>
        <v>5</v>
      </c>
      <c r="J17" s="5">
        <f t="shared" si="15"/>
        <v>3</v>
      </c>
      <c r="K17" s="17">
        <f t="shared" si="5"/>
        <v>30</v>
      </c>
      <c r="L17" s="5">
        <f aca="true" t="shared" si="16" ref="L17:T17">COUNTIF(L30:L48,L$8+1)</f>
        <v>0</v>
      </c>
      <c r="M17" s="5">
        <f t="shared" si="16"/>
        <v>3</v>
      </c>
      <c r="N17" s="5">
        <f t="shared" si="16"/>
        <v>2</v>
      </c>
      <c r="O17" s="5">
        <f t="shared" si="16"/>
        <v>4</v>
      </c>
      <c r="P17" s="5">
        <f t="shared" si="16"/>
        <v>4</v>
      </c>
      <c r="Q17" s="5">
        <f t="shared" si="16"/>
        <v>2</v>
      </c>
      <c r="R17" s="5">
        <f t="shared" si="16"/>
        <v>2</v>
      </c>
      <c r="S17" s="5">
        <f t="shared" si="16"/>
        <v>1</v>
      </c>
      <c r="T17" s="5">
        <f t="shared" si="16"/>
        <v>5</v>
      </c>
      <c r="U17" s="17">
        <f t="shared" si="7"/>
        <v>23</v>
      </c>
      <c r="V17" s="17">
        <f t="shared" si="8"/>
        <v>53</v>
      </c>
    </row>
    <row r="18" spans="1:22" s="1" customFormat="1" ht="15">
      <c r="A18" s="8" t="s">
        <v>36</v>
      </c>
      <c r="B18" s="5">
        <f aca="true" t="shared" si="17" ref="B18:J18">COUNTIF(B30:B48,B$8+2)</f>
        <v>0</v>
      </c>
      <c r="C18" s="5">
        <f t="shared" si="17"/>
        <v>4</v>
      </c>
      <c r="D18" s="5">
        <f t="shared" si="17"/>
        <v>2</v>
      </c>
      <c r="E18" s="5">
        <f t="shared" si="17"/>
        <v>2</v>
      </c>
      <c r="F18" s="5">
        <f t="shared" si="17"/>
        <v>2</v>
      </c>
      <c r="G18" s="5">
        <f t="shared" si="17"/>
        <v>1</v>
      </c>
      <c r="H18" s="5">
        <f t="shared" si="17"/>
        <v>3</v>
      </c>
      <c r="I18" s="5">
        <f t="shared" si="17"/>
        <v>2</v>
      </c>
      <c r="J18" s="5">
        <f t="shared" si="17"/>
        <v>3</v>
      </c>
      <c r="K18" s="17">
        <f t="shared" si="5"/>
        <v>19</v>
      </c>
      <c r="L18" s="5">
        <f aca="true" t="shared" si="18" ref="L18:T18">COUNTIF(L30:L48,L$8+2)</f>
        <v>2</v>
      </c>
      <c r="M18" s="5">
        <f t="shared" si="18"/>
        <v>1</v>
      </c>
      <c r="N18" s="5">
        <f t="shared" si="18"/>
        <v>2</v>
      </c>
      <c r="O18" s="5">
        <f t="shared" si="18"/>
        <v>1</v>
      </c>
      <c r="P18" s="5">
        <f t="shared" si="18"/>
        <v>1</v>
      </c>
      <c r="Q18" s="5">
        <f t="shared" si="18"/>
        <v>2</v>
      </c>
      <c r="R18" s="5">
        <f t="shared" si="18"/>
        <v>2</v>
      </c>
      <c r="S18" s="5">
        <f t="shared" si="18"/>
        <v>2</v>
      </c>
      <c r="T18" s="5">
        <f t="shared" si="18"/>
        <v>1</v>
      </c>
      <c r="U18" s="17">
        <f t="shared" si="7"/>
        <v>14</v>
      </c>
      <c r="V18" s="17">
        <f t="shared" si="8"/>
        <v>33</v>
      </c>
    </row>
    <row r="19" spans="1:22" s="1" customFormat="1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0</v>
      </c>
      <c r="D19" s="5">
        <f t="shared" si="19"/>
        <v>0</v>
      </c>
      <c r="E19" s="5">
        <f t="shared" si="19"/>
        <v>1</v>
      </c>
      <c r="F19" s="5">
        <f t="shared" si="19"/>
        <v>2</v>
      </c>
      <c r="G19" s="5">
        <f t="shared" si="19"/>
        <v>0</v>
      </c>
      <c r="H19" s="5">
        <f t="shared" si="19"/>
        <v>0</v>
      </c>
      <c r="I19" s="5">
        <f t="shared" si="19"/>
        <v>0</v>
      </c>
      <c r="J19" s="5">
        <f t="shared" si="19"/>
        <v>1</v>
      </c>
      <c r="K19" s="17">
        <f t="shared" si="5"/>
        <v>5</v>
      </c>
      <c r="L19" s="5">
        <f aca="true" t="shared" si="20" ref="L19:T19">COUNTIF(L30:L48,"&gt;="&amp;L$8+3)</f>
        <v>1</v>
      </c>
      <c r="M19" s="5">
        <f t="shared" si="20"/>
        <v>0</v>
      </c>
      <c r="N19" s="5">
        <f t="shared" si="20"/>
        <v>1</v>
      </c>
      <c r="O19" s="5">
        <f t="shared" si="20"/>
        <v>0</v>
      </c>
      <c r="P19" s="5">
        <f t="shared" si="20"/>
        <v>0</v>
      </c>
      <c r="Q19" s="5">
        <f t="shared" si="20"/>
        <v>1</v>
      </c>
      <c r="R19" s="5">
        <f t="shared" si="20"/>
        <v>2</v>
      </c>
      <c r="S19" s="5">
        <f t="shared" si="20"/>
        <v>0</v>
      </c>
      <c r="T19" s="5">
        <f t="shared" si="20"/>
        <v>0</v>
      </c>
      <c r="U19" s="17">
        <f t="shared" si="7"/>
        <v>5</v>
      </c>
      <c r="V19" s="17">
        <f t="shared" si="8"/>
        <v>10</v>
      </c>
    </row>
    <row r="20" ht="3.75" customHeight="1"/>
    <row r="21" spans="1:22" ht="15">
      <c r="A21" s="8" t="s">
        <v>21</v>
      </c>
      <c r="B21" s="10">
        <f>SUM(B13:B19)</f>
        <v>8</v>
      </c>
      <c r="C21" s="10">
        <f aca="true" t="shared" si="21" ref="C21:K21">SUM(C13:C19)</f>
        <v>8</v>
      </c>
      <c r="D21" s="10">
        <f t="shared" si="21"/>
        <v>8</v>
      </c>
      <c r="E21" s="10">
        <f t="shared" si="21"/>
        <v>8</v>
      </c>
      <c r="F21" s="10">
        <f t="shared" si="21"/>
        <v>8</v>
      </c>
      <c r="G21" s="10">
        <f t="shared" si="21"/>
        <v>8</v>
      </c>
      <c r="H21" s="10">
        <f t="shared" si="21"/>
        <v>8</v>
      </c>
      <c r="I21" s="10">
        <f t="shared" si="21"/>
        <v>8</v>
      </c>
      <c r="J21" s="10">
        <f t="shared" si="21"/>
        <v>8</v>
      </c>
      <c r="K21" s="11">
        <f t="shared" si="21"/>
        <v>72</v>
      </c>
      <c r="L21" s="10">
        <f>SUM(L13:L19)</f>
        <v>7</v>
      </c>
      <c r="M21" s="10">
        <f aca="true" t="shared" si="22" ref="M21:V21">SUM(M13:M19)</f>
        <v>7</v>
      </c>
      <c r="N21" s="10">
        <f t="shared" si="22"/>
        <v>7</v>
      </c>
      <c r="O21" s="10">
        <f t="shared" si="22"/>
        <v>7</v>
      </c>
      <c r="P21" s="10">
        <f t="shared" si="22"/>
        <v>7</v>
      </c>
      <c r="Q21" s="10">
        <f t="shared" si="22"/>
        <v>7</v>
      </c>
      <c r="R21" s="10">
        <f t="shared" si="22"/>
        <v>7</v>
      </c>
      <c r="S21" s="10">
        <f t="shared" si="22"/>
        <v>7</v>
      </c>
      <c r="T21" s="10">
        <f t="shared" si="22"/>
        <v>7</v>
      </c>
      <c r="U21" s="11">
        <f t="shared" si="22"/>
        <v>63</v>
      </c>
      <c r="V21" s="11">
        <f t="shared" si="22"/>
        <v>135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42704</v>
      </c>
      <c r="B30" s="29">
        <v>8</v>
      </c>
      <c r="C30" s="29">
        <v>7</v>
      </c>
      <c r="D30" s="29">
        <v>5</v>
      </c>
      <c r="E30" s="29">
        <v>4</v>
      </c>
      <c r="F30" s="29">
        <v>8</v>
      </c>
      <c r="G30" s="29">
        <v>3</v>
      </c>
      <c r="H30" s="29">
        <v>5</v>
      </c>
      <c r="I30" s="29">
        <v>5</v>
      </c>
      <c r="J30" s="29">
        <v>5</v>
      </c>
      <c r="K30" s="17">
        <f aca="true" t="shared" si="23" ref="K30:K48">IF($A30="","",SUM(B30:J30))</f>
        <v>50</v>
      </c>
      <c r="L30" s="29">
        <v>6</v>
      </c>
      <c r="M30" s="29">
        <v>6</v>
      </c>
      <c r="N30" s="29">
        <v>5</v>
      </c>
      <c r="O30" s="29">
        <v>5</v>
      </c>
      <c r="P30" s="29">
        <v>5</v>
      </c>
      <c r="Q30" s="29">
        <v>3</v>
      </c>
      <c r="R30" s="29">
        <v>8</v>
      </c>
      <c r="S30" s="29">
        <v>4</v>
      </c>
      <c r="T30" s="29">
        <v>4</v>
      </c>
      <c r="U30" s="17">
        <f aca="true" t="shared" si="24" ref="U30:U48">IF($A30="","",SUM(L30:T30))</f>
        <v>46</v>
      </c>
      <c r="V30" s="17">
        <f aca="true" t="shared" si="25" ref="V30:V48">IF($A30="","",K30+U30)</f>
        <v>96</v>
      </c>
      <c r="W30" s="29"/>
      <c r="X30" s="11">
        <f aca="true" t="shared" si="26" ref="X30:X48">IF($A30="","",V30-W30)</f>
        <v>96</v>
      </c>
      <c r="Y30" s="34"/>
    </row>
    <row r="31" spans="1:25" ht="15">
      <c r="A31" s="28">
        <v>42707</v>
      </c>
      <c r="B31" s="29">
        <v>6</v>
      </c>
      <c r="C31" s="29">
        <v>6</v>
      </c>
      <c r="D31" s="29">
        <v>3</v>
      </c>
      <c r="E31" s="29">
        <v>6</v>
      </c>
      <c r="F31" s="29">
        <v>5</v>
      </c>
      <c r="G31" s="29">
        <v>4</v>
      </c>
      <c r="H31" s="29">
        <v>5</v>
      </c>
      <c r="I31" s="29">
        <v>4</v>
      </c>
      <c r="J31" s="29">
        <v>4</v>
      </c>
      <c r="K31" s="17">
        <f t="shared" si="23"/>
        <v>43</v>
      </c>
      <c r="L31" s="29">
        <v>7</v>
      </c>
      <c r="M31" s="29">
        <v>5</v>
      </c>
      <c r="N31" s="29">
        <v>4</v>
      </c>
      <c r="O31" s="29">
        <v>4</v>
      </c>
      <c r="P31" s="29">
        <v>6</v>
      </c>
      <c r="Q31" s="29">
        <v>3</v>
      </c>
      <c r="R31" s="29">
        <v>5</v>
      </c>
      <c r="S31" s="29">
        <v>3</v>
      </c>
      <c r="T31" s="29">
        <v>5</v>
      </c>
      <c r="U31" s="17">
        <f t="shared" si="24"/>
        <v>42</v>
      </c>
      <c r="V31" s="17">
        <f t="shared" si="25"/>
        <v>85</v>
      </c>
      <c r="W31" s="29"/>
      <c r="X31" s="11">
        <f t="shared" si="26"/>
        <v>85</v>
      </c>
      <c r="Y31" s="34" t="s">
        <v>72</v>
      </c>
    </row>
    <row r="32" spans="1:25" ht="15">
      <c r="A32" s="28">
        <v>42721</v>
      </c>
      <c r="B32" s="29">
        <v>5</v>
      </c>
      <c r="C32" s="29">
        <v>7</v>
      </c>
      <c r="D32" s="29">
        <v>4</v>
      </c>
      <c r="E32" s="29">
        <v>4</v>
      </c>
      <c r="F32" s="29">
        <v>5</v>
      </c>
      <c r="G32" s="29">
        <v>3</v>
      </c>
      <c r="H32" s="29">
        <v>5</v>
      </c>
      <c r="I32" s="29">
        <v>4</v>
      </c>
      <c r="J32" s="29">
        <v>7</v>
      </c>
      <c r="K32" s="17">
        <f t="shared" si="23"/>
        <v>44</v>
      </c>
      <c r="L32" s="29">
        <v>6</v>
      </c>
      <c r="M32" s="29">
        <v>6</v>
      </c>
      <c r="N32" s="29">
        <v>5</v>
      </c>
      <c r="O32" s="29">
        <v>5</v>
      </c>
      <c r="P32" s="29">
        <v>6</v>
      </c>
      <c r="Q32" s="29">
        <v>5</v>
      </c>
      <c r="R32" s="29">
        <v>5</v>
      </c>
      <c r="S32" s="29">
        <v>5</v>
      </c>
      <c r="T32" s="29">
        <v>5</v>
      </c>
      <c r="U32" s="17">
        <f t="shared" si="24"/>
        <v>48</v>
      </c>
      <c r="V32" s="17">
        <f t="shared" si="25"/>
        <v>92</v>
      </c>
      <c r="W32" s="29"/>
      <c r="X32" s="11">
        <f t="shared" si="26"/>
        <v>92</v>
      </c>
      <c r="Y32" s="34" t="s">
        <v>82</v>
      </c>
    </row>
    <row r="33" spans="1:25" ht="13.5">
      <c r="A33" s="28">
        <v>42730</v>
      </c>
      <c r="B33" s="29">
        <v>6</v>
      </c>
      <c r="C33" s="29">
        <v>7</v>
      </c>
      <c r="D33" s="29">
        <v>3</v>
      </c>
      <c r="E33" s="29">
        <v>6</v>
      </c>
      <c r="F33" s="29">
        <v>6</v>
      </c>
      <c r="G33" s="29">
        <v>3</v>
      </c>
      <c r="H33" s="29">
        <v>6</v>
      </c>
      <c r="I33" s="29">
        <v>4</v>
      </c>
      <c r="J33" s="29">
        <v>6</v>
      </c>
      <c r="K33" s="17">
        <f t="shared" si="23"/>
        <v>47</v>
      </c>
      <c r="L33" s="29">
        <v>4</v>
      </c>
      <c r="M33" s="29">
        <v>6</v>
      </c>
      <c r="N33" s="29">
        <v>6</v>
      </c>
      <c r="O33" s="29">
        <v>5</v>
      </c>
      <c r="P33" s="29">
        <v>5</v>
      </c>
      <c r="Q33" s="29">
        <v>4</v>
      </c>
      <c r="R33" s="29">
        <v>6</v>
      </c>
      <c r="S33" s="29">
        <v>3</v>
      </c>
      <c r="T33" s="29">
        <v>5</v>
      </c>
      <c r="U33" s="17">
        <f t="shared" si="24"/>
        <v>44</v>
      </c>
      <c r="V33" s="17">
        <f t="shared" si="25"/>
        <v>91</v>
      </c>
      <c r="W33" s="29"/>
      <c r="X33" s="11">
        <f t="shared" si="26"/>
        <v>91</v>
      </c>
      <c r="Y33" s="34"/>
    </row>
    <row r="34" spans="1:25" ht="13.5">
      <c r="A34" s="28">
        <v>42731</v>
      </c>
      <c r="B34" s="31">
        <v>6</v>
      </c>
      <c r="C34" s="31">
        <v>7</v>
      </c>
      <c r="D34" s="31">
        <v>4</v>
      </c>
      <c r="E34" s="31">
        <v>4</v>
      </c>
      <c r="F34" s="31">
        <v>7</v>
      </c>
      <c r="G34" s="31">
        <v>3</v>
      </c>
      <c r="H34" s="31">
        <v>5</v>
      </c>
      <c r="I34" s="31">
        <v>5</v>
      </c>
      <c r="J34" s="31">
        <v>5</v>
      </c>
      <c r="K34" s="17">
        <f t="shared" si="23"/>
        <v>46</v>
      </c>
      <c r="L34" s="31">
        <v>4</v>
      </c>
      <c r="M34" s="31">
        <v>7</v>
      </c>
      <c r="N34" s="31">
        <v>3</v>
      </c>
      <c r="O34" s="31">
        <v>5</v>
      </c>
      <c r="P34" s="31">
        <v>6</v>
      </c>
      <c r="Q34" s="31">
        <v>5</v>
      </c>
      <c r="R34" s="31">
        <v>4</v>
      </c>
      <c r="S34" s="31">
        <v>3</v>
      </c>
      <c r="T34" s="31">
        <v>5</v>
      </c>
      <c r="U34" s="17">
        <f t="shared" si="24"/>
        <v>42</v>
      </c>
      <c r="V34" s="17">
        <f t="shared" si="25"/>
        <v>88</v>
      </c>
      <c r="W34" s="31"/>
      <c r="X34" s="11">
        <f t="shared" si="26"/>
        <v>88</v>
      </c>
      <c r="Y34" s="34"/>
    </row>
    <row r="35" spans="1:25" ht="13.5">
      <c r="A35" s="28">
        <v>42737</v>
      </c>
      <c r="B35" s="31">
        <v>5</v>
      </c>
      <c r="C35" s="31">
        <v>6</v>
      </c>
      <c r="D35" s="31">
        <v>3</v>
      </c>
      <c r="E35" s="31">
        <v>5</v>
      </c>
      <c r="F35" s="31">
        <v>5</v>
      </c>
      <c r="G35" s="31">
        <v>2</v>
      </c>
      <c r="H35" s="31">
        <v>5</v>
      </c>
      <c r="I35" s="31">
        <v>4</v>
      </c>
      <c r="J35" s="31">
        <v>6</v>
      </c>
      <c r="K35" s="17">
        <f t="shared" si="23"/>
        <v>41</v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  <v>0</v>
      </c>
      <c r="V35" s="17">
        <f t="shared" si="25"/>
        <v>41</v>
      </c>
      <c r="W35" s="31"/>
      <c r="X35" s="11">
        <f t="shared" si="26"/>
        <v>41</v>
      </c>
      <c r="Y35" s="34"/>
    </row>
    <row r="36" spans="1:25" ht="13.5">
      <c r="A36" s="28">
        <v>42742</v>
      </c>
      <c r="B36" s="31">
        <v>6</v>
      </c>
      <c r="C36" s="31">
        <v>5</v>
      </c>
      <c r="D36" s="31">
        <v>3</v>
      </c>
      <c r="E36" s="31">
        <v>7</v>
      </c>
      <c r="F36" s="31">
        <v>6</v>
      </c>
      <c r="G36" s="31">
        <v>3</v>
      </c>
      <c r="H36" s="31">
        <v>6</v>
      </c>
      <c r="I36" s="31">
        <v>4</v>
      </c>
      <c r="J36" s="31">
        <v>6</v>
      </c>
      <c r="K36" s="17">
        <f t="shared" si="23"/>
        <v>46</v>
      </c>
      <c r="L36" s="31">
        <v>4</v>
      </c>
      <c r="M36" s="31">
        <v>5</v>
      </c>
      <c r="N36" s="31">
        <v>4</v>
      </c>
      <c r="O36" s="31">
        <v>4</v>
      </c>
      <c r="P36" s="31">
        <v>6</v>
      </c>
      <c r="Q36" s="31">
        <v>6</v>
      </c>
      <c r="R36" s="31">
        <v>7</v>
      </c>
      <c r="S36" s="31">
        <v>5</v>
      </c>
      <c r="T36" s="31">
        <v>5</v>
      </c>
      <c r="U36" s="17">
        <f t="shared" si="24"/>
        <v>46</v>
      </c>
      <c r="V36" s="17">
        <f t="shared" si="25"/>
        <v>92</v>
      </c>
      <c r="W36" s="31"/>
      <c r="X36" s="11">
        <f t="shared" si="26"/>
        <v>92</v>
      </c>
      <c r="Y36" s="34"/>
    </row>
    <row r="37" spans="1:25" ht="13.5">
      <c r="A37" s="28">
        <v>42763</v>
      </c>
      <c r="B37" s="31">
        <v>6</v>
      </c>
      <c r="C37" s="31">
        <v>6</v>
      </c>
      <c r="D37" s="31">
        <v>5</v>
      </c>
      <c r="E37" s="31">
        <v>5</v>
      </c>
      <c r="F37" s="31">
        <v>5</v>
      </c>
      <c r="G37" s="31">
        <v>5</v>
      </c>
      <c r="H37" s="31">
        <v>6</v>
      </c>
      <c r="I37" s="31">
        <v>3</v>
      </c>
      <c r="J37" s="31">
        <v>5</v>
      </c>
      <c r="K37" s="17">
        <f t="shared" si="23"/>
        <v>46</v>
      </c>
      <c r="L37" s="31">
        <v>4</v>
      </c>
      <c r="M37" s="31">
        <v>4</v>
      </c>
      <c r="N37" s="31">
        <v>3</v>
      </c>
      <c r="O37" s="31">
        <v>6</v>
      </c>
      <c r="P37" s="31">
        <v>7</v>
      </c>
      <c r="Q37" s="31">
        <v>4</v>
      </c>
      <c r="R37" s="31">
        <v>6</v>
      </c>
      <c r="S37" s="31">
        <v>3</v>
      </c>
      <c r="T37" s="31">
        <v>6</v>
      </c>
      <c r="U37" s="17">
        <f t="shared" si="24"/>
        <v>43</v>
      </c>
      <c r="V37" s="17">
        <f t="shared" si="25"/>
        <v>89</v>
      </c>
      <c r="W37" s="31"/>
      <c r="X37" s="11">
        <f t="shared" si="26"/>
        <v>89</v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8</v>
      </c>
      <c r="L49" s="6">
        <f>COUNT(L30:L48)</f>
        <v>7</v>
      </c>
    </row>
  </sheetData>
  <sheetProtection/>
  <conditionalFormatting sqref="B13:V19">
    <cfRule type="expression" priority="4" dxfId="5" stopIfTrue="1">
      <formula>Charlotte!B13=MAX(Charlotte!A$13:A$19)</formula>
    </cfRule>
  </conditionalFormatting>
  <conditionalFormatting sqref="B10:V11">
    <cfRule type="expression" priority="5" dxfId="1" stopIfTrue="1">
      <formula>Charlotte!B10=Charlotte!B$8</formula>
    </cfRule>
    <cfRule type="expression" priority="6" dxfId="0" stopIfTrue="1">
      <formula>Charlotte!B10&lt;Charlotte!B$8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Charlotte!B30=OFFSET(CoursePar,0,COLUMN()-1)</formula>
    </cfRule>
    <cfRule type="expression" priority="3" dxfId="0" stopIfTrue="1">
      <formula>Charlotte!B30&lt;OFFSET(CoursePar,0,COLUMN()-1)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C4" sqref="C4"/>
    </sheetView>
  </sheetViews>
  <sheetFormatPr defaultColWidth="11.421875" defaultRowHeight="15"/>
  <cols>
    <col min="2" max="2" width="4.28125" style="0" customWidth="1"/>
    <col min="3" max="3" width="4.00390625" style="0" customWidth="1"/>
    <col min="4" max="4" width="5.140625" style="0" customWidth="1"/>
    <col min="5" max="5" width="5.00390625" style="0" customWidth="1"/>
    <col min="6" max="6" width="5.28125" style="0" customWidth="1"/>
    <col min="7" max="7" width="4.7109375" style="0" customWidth="1"/>
    <col min="8" max="8" width="4.00390625" style="0" customWidth="1"/>
    <col min="9" max="9" width="3.421875" style="0" customWidth="1"/>
    <col min="10" max="10" width="4.7109375" style="0" customWidth="1"/>
    <col min="11" max="11" width="4.140625" style="0" customWidth="1"/>
    <col min="12" max="12" width="4.421875" style="0" customWidth="1"/>
    <col min="13" max="13" width="3.28125" style="0" customWidth="1"/>
    <col min="14" max="14" width="4.421875" style="0" customWidth="1"/>
    <col min="15" max="15" width="3.8515625" style="0" customWidth="1"/>
    <col min="16" max="16" width="4.140625" style="0" customWidth="1"/>
    <col min="17" max="17" width="4.28125" style="0" customWidth="1"/>
    <col min="18" max="20" width="4.140625" style="0" customWidth="1"/>
    <col min="21" max="21" width="4.00390625" style="0" customWidth="1"/>
    <col min="22" max="22" width="8.7109375" style="0" customWidth="1"/>
    <col min="23" max="23" width="6.28125" style="0" customWidth="1"/>
  </cols>
  <sheetData>
    <row r="1" spans="1:25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 t="s">
        <v>46</v>
      </c>
      <c r="O1" s="52"/>
      <c r="P1" s="52"/>
      <c r="Q1" s="51"/>
      <c r="R1" s="51"/>
      <c r="S1" s="51"/>
      <c r="T1" s="51"/>
      <c r="U1" s="51"/>
      <c r="V1" s="51"/>
      <c r="W1" s="51"/>
      <c r="X1" s="51"/>
      <c r="Y1" s="51"/>
    </row>
    <row r="2" spans="1:25" ht="21">
      <c r="A2" s="51"/>
      <c r="B2" s="53" t="s">
        <v>87</v>
      </c>
      <c r="C2" s="53"/>
      <c r="D2" s="53"/>
      <c r="E2" s="51"/>
      <c r="F2" s="51"/>
      <c r="G2" s="51"/>
      <c r="H2" s="51"/>
      <c r="I2" s="51"/>
      <c r="J2" s="54"/>
      <c r="K2" s="51"/>
      <c r="L2" s="51"/>
      <c r="M2" s="51"/>
      <c r="N2" s="52">
        <v>1</v>
      </c>
      <c r="O2" s="52" t="s">
        <v>44</v>
      </c>
      <c r="P2" s="52"/>
      <c r="Q2" s="52"/>
      <c r="R2" s="52"/>
      <c r="S2" s="52"/>
      <c r="T2" s="52"/>
      <c r="U2" s="52"/>
      <c r="V2" s="51"/>
      <c r="W2" s="51"/>
      <c r="X2" s="51"/>
      <c r="Y2" s="51"/>
    </row>
    <row r="3" spans="1:25" ht="21">
      <c r="A3" s="51"/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>
        <v>2</v>
      </c>
      <c r="O3" s="52" t="s">
        <v>45</v>
      </c>
      <c r="P3" s="52"/>
      <c r="Q3" s="52"/>
      <c r="R3" s="52"/>
      <c r="S3" s="52"/>
      <c r="T3" s="52"/>
      <c r="U3" s="52"/>
      <c r="V3" s="52"/>
      <c r="W3" s="52"/>
      <c r="X3" s="51"/>
      <c r="Y3" s="51"/>
    </row>
    <row r="4" spans="1:25" ht="15">
      <c r="A4" s="51"/>
      <c r="B4" s="55" t="s">
        <v>38</v>
      </c>
      <c r="C4" s="56">
        <f>B49+L49</f>
        <v>2</v>
      </c>
      <c r="D4" s="51"/>
      <c r="E4" s="51"/>
      <c r="F4" s="55" t="s">
        <v>39</v>
      </c>
      <c r="G4" s="56">
        <v>0</v>
      </c>
      <c r="H4" s="51"/>
      <c r="I4" s="51"/>
      <c r="J4" s="55" t="s">
        <v>40</v>
      </c>
      <c r="K4" s="56">
        <v>0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">
      <c r="A5" s="51"/>
      <c r="B5" s="51"/>
      <c r="C5" s="51"/>
      <c r="D5" s="51"/>
      <c r="E5" s="51"/>
      <c r="F5" s="55" t="s">
        <v>41</v>
      </c>
      <c r="G5" s="57">
        <v>0</v>
      </c>
      <c r="H5" s="51"/>
      <c r="I5" s="51"/>
      <c r="J5" s="55" t="s">
        <v>42</v>
      </c>
      <c r="K5" s="57">
        <v>0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51"/>
      <c r="X7" s="51"/>
      <c r="Y7" s="51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51"/>
      <c r="X8" s="52"/>
      <c r="Y8" s="5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1"/>
      <c r="X9" s="51"/>
      <c r="Y9" s="51"/>
    </row>
    <row r="10" spans="1:25" ht="30">
      <c r="A10" s="12" t="s">
        <v>31</v>
      </c>
      <c r="B10" s="16">
        <f aca="true" t="shared" si="0" ref="B10:J10">MIN(B30:B48)</f>
        <v>8</v>
      </c>
      <c r="C10" s="16">
        <f t="shared" si="0"/>
        <v>9</v>
      </c>
      <c r="D10" s="16">
        <f t="shared" si="0"/>
        <v>4</v>
      </c>
      <c r="E10" s="16">
        <f t="shared" si="0"/>
        <v>5</v>
      </c>
      <c r="F10" s="16">
        <f t="shared" si="0"/>
        <v>8</v>
      </c>
      <c r="G10" s="16">
        <f t="shared" si="0"/>
        <v>7</v>
      </c>
      <c r="H10" s="16">
        <f t="shared" si="0"/>
        <v>7</v>
      </c>
      <c r="I10" s="16">
        <f t="shared" si="0"/>
        <v>5</v>
      </c>
      <c r="J10" s="16">
        <f t="shared" si="0"/>
        <v>8</v>
      </c>
      <c r="K10" s="16">
        <f>SUM(B10:J10)</f>
        <v>61</v>
      </c>
      <c r="L10" s="16">
        <f aca="true" t="shared" si="1" ref="L10:T10">MIN(L30:L48)</f>
        <v>7</v>
      </c>
      <c r="M10" s="16">
        <f t="shared" si="1"/>
        <v>7</v>
      </c>
      <c r="N10" s="16">
        <f t="shared" si="1"/>
        <v>5</v>
      </c>
      <c r="O10" s="16">
        <f t="shared" si="1"/>
        <v>6</v>
      </c>
      <c r="P10" s="16">
        <f t="shared" si="1"/>
        <v>6</v>
      </c>
      <c r="Q10" s="16">
        <f t="shared" si="1"/>
        <v>5</v>
      </c>
      <c r="R10" s="16">
        <f t="shared" si="1"/>
        <v>6</v>
      </c>
      <c r="S10" s="16">
        <f t="shared" si="1"/>
        <v>4</v>
      </c>
      <c r="T10" s="16">
        <f t="shared" si="1"/>
        <v>7</v>
      </c>
      <c r="U10" s="16">
        <f>SUM(L10:T10)</f>
        <v>53</v>
      </c>
      <c r="V10" s="13">
        <f>K10+U10</f>
        <v>114</v>
      </c>
      <c r="W10" s="51"/>
      <c r="X10" s="52"/>
      <c r="Y10" s="51"/>
    </row>
    <row r="11" spans="1:25" ht="15">
      <c r="A11" s="9" t="s">
        <v>27</v>
      </c>
      <c r="B11" s="5">
        <f aca="true" t="shared" si="2" ref="B11:J11">IF(SUM(B30:B48),CEILING(AVERAGE(B30:B48),1),0)</f>
        <v>8</v>
      </c>
      <c r="C11" s="5">
        <f t="shared" si="2"/>
        <v>9</v>
      </c>
      <c r="D11" s="5">
        <f t="shared" si="2"/>
        <v>4</v>
      </c>
      <c r="E11" s="5">
        <f t="shared" si="2"/>
        <v>5</v>
      </c>
      <c r="F11" s="5">
        <f t="shared" si="2"/>
        <v>8</v>
      </c>
      <c r="G11" s="5">
        <f t="shared" si="2"/>
        <v>7</v>
      </c>
      <c r="H11" s="5">
        <f t="shared" si="2"/>
        <v>7</v>
      </c>
      <c r="I11" s="5">
        <f t="shared" si="2"/>
        <v>5</v>
      </c>
      <c r="J11" s="5">
        <f t="shared" si="2"/>
        <v>8</v>
      </c>
      <c r="K11" s="16">
        <f>SUM(B11:J11)</f>
        <v>61</v>
      </c>
      <c r="L11" s="5">
        <f aca="true" t="shared" si="3" ref="L11:T11">IF(SUM(L30:L48),CEILING(AVERAGE(L30:L48),1),0)</f>
        <v>7</v>
      </c>
      <c r="M11" s="5">
        <f t="shared" si="3"/>
        <v>7</v>
      </c>
      <c r="N11" s="5">
        <f t="shared" si="3"/>
        <v>5</v>
      </c>
      <c r="O11" s="5">
        <f t="shared" si="3"/>
        <v>6</v>
      </c>
      <c r="P11" s="5">
        <f t="shared" si="3"/>
        <v>6</v>
      </c>
      <c r="Q11" s="5">
        <f t="shared" si="3"/>
        <v>5</v>
      </c>
      <c r="R11" s="5">
        <f t="shared" si="3"/>
        <v>6</v>
      </c>
      <c r="S11" s="5">
        <f t="shared" si="3"/>
        <v>4</v>
      </c>
      <c r="T11" s="5">
        <f t="shared" si="3"/>
        <v>7</v>
      </c>
      <c r="U11" s="13">
        <f>SUM(L11:T11)</f>
        <v>53</v>
      </c>
      <c r="V11" s="13">
        <f>K11+U11</f>
        <v>114</v>
      </c>
      <c r="W11" s="51"/>
      <c r="X11" s="58"/>
      <c r="Y11" s="5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1"/>
      <c r="X12" s="52"/>
      <c r="Y12" s="5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51"/>
      <c r="X13" s="51"/>
      <c r="Y13" s="5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51"/>
      <c r="X14" s="59"/>
      <c r="Y14" s="5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51"/>
      <c r="X15" s="59"/>
      <c r="Y15" s="5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0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0</v>
      </c>
      <c r="W16" s="51"/>
      <c r="X16" s="59"/>
      <c r="Y16" s="51"/>
    </row>
    <row r="17" spans="1:25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1</v>
      </c>
      <c r="E17" s="5">
        <f t="shared" si="15"/>
        <v>1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2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1</v>
      </c>
      <c r="Q17" s="5">
        <f t="shared" si="16"/>
        <v>0</v>
      </c>
      <c r="R17" s="5">
        <f t="shared" si="16"/>
        <v>0</v>
      </c>
      <c r="S17" s="5">
        <f t="shared" si="16"/>
        <v>1</v>
      </c>
      <c r="T17" s="5">
        <f t="shared" si="16"/>
        <v>0</v>
      </c>
      <c r="U17" s="17">
        <f t="shared" si="7"/>
        <v>2</v>
      </c>
      <c r="V17" s="17">
        <f t="shared" si="8"/>
        <v>4</v>
      </c>
      <c r="W17" s="51"/>
      <c r="X17" s="51"/>
      <c r="Y17" s="51"/>
    </row>
    <row r="18" spans="1:25" ht="15">
      <c r="A18" s="8" t="s">
        <v>36</v>
      </c>
      <c r="B18" s="5">
        <f aca="true" t="shared" si="17" ref="B18:J18">COUNTIF(B30:B48,B$8+2)</f>
        <v>0</v>
      </c>
      <c r="C18" s="5">
        <f t="shared" si="17"/>
        <v>0</v>
      </c>
      <c r="D18" s="5">
        <f t="shared" si="17"/>
        <v>0</v>
      </c>
      <c r="E18" s="5">
        <f t="shared" si="17"/>
        <v>0</v>
      </c>
      <c r="F18" s="5">
        <f t="shared" si="17"/>
        <v>0</v>
      </c>
      <c r="G18" s="5">
        <f t="shared" si="17"/>
        <v>0</v>
      </c>
      <c r="H18" s="5">
        <f t="shared" si="17"/>
        <v>0</v>
      </c>
      <c r="I18" s="5">
        <f t="shared" si="17"/>
        <v>1</v>
      </c>
      <c r="J18" s="5">
        <f t="shared" si="17"/>
        <v>0</v>
      </c>
      <c r="K18" s="17">
        <f t="shared" si="5"/>
        <v>1</v>
      </c>
      <c r="L18" s="5">
        <f aca="true" t="shared" si="18" ref="L18:T18">COUNTIF(L30:L48,L$8+2)</f>
        <v>0</v>
      </c>
      <c r="M18" s="5">
        <f t="shared" si="18"/>
        <v>1</v>
      </c>
      <c r="N18" s="5">
        <f t="shared" si="18"/>
        <v>1</v>
      </c>
      <c r="O18" s="5">
        <f t="shared" si="18"/>
        <v>1</v>
      </c>
      <c r="P18" s="5">
        <f t="shared" si="18"/>
        <v>0</v>
      </c>
      <c r="Q18" s="5">
        <f t="shared" si="18"/>
        <v>1</v>
      </c>
      <c r="R18" s="5">
        <f t="shared" si="18"/>
        <v>1</v>
      </c>
      <c r="S18" s="5">
        <f t="shared" si="18"/>
        <v>0</v>
      </c>
      <c r="T18" s="5">
        <f t="shared" si="18"/>
        <v>0</v>
      </c>
      <c r="U18" s="17">
        <f t="shared" si="7"/>
        <v>5</v>
      </c>
      <c r="V18" s="17">
        <f t="shared" si="8"/>
        <v>6</v>
      </c>
      <c r="W18" s="51"/>
      <c r="X18" s="51"/>
      <c r="Y18" s="51"/>
    </row>
    <row r="19" spans="1:25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1</v>
      </c>
      <c r="D19" s="5">
        <f t="shared" si="19"/>
        <v>0</v>
      </c>
      <c r="E19" s="5">
        <f t="shared" si="19"/>
        <v>0</v>
      </c>
      <c r="F19" s="5">
        <f t="shared" si="19"/>
        <v>1</v>
      </c>
      <c r="G19" s="5">
        <f t="shared" si="19"/>
        <v>1</v>
      </c>
      <c r="H19" s="5">
        <f t="shared" si="19"/>
        <v>1</v>
      </c>
      <c r="I19" s="5">
        <f t="shared" si="19"/>
        <v>0</v>
      </c>
      <c r="J19" s="5">
        <f t="shared" si="19"/>
        <v>1</v>
      </c>
      <c r="K19" s="17">
        <f t="shared" si="5"/>
        <v>6</v>
      </c>
      <c r="L19" s="5">
        <f aca="true" t="shared" si="20" ref="L19:T19">COUNTIF(L30:L48,"&gt;="&amp;L$8+3)</f>
        <v>1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1</v>
      </c>
      <c r="U19" s="17">
        <f t="shared" si="7"/>
        <v>2</v>
      </c>
      <c r="V19" s="17">
        <f t="shared" si="8"/>
        <v>8</v>
      </c>
      <c r="W19" s="51"/>
      <c r="X19" s="51"/>
      <c r="Y19" s="5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1"/>
      <c r="X20" s="51"/>
      <c r="Y20" s="51"/>
    </row>
    <row r="21" spans="1:25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1</v>
      </c>
      <c r="M21" s="10">
        <f aca="true" t="shared" si="22" ref="M21:V21">SUM(M13:M19)</f>
        <v>1</v>
      </c>
      <c r="N21" s="10">
        <f t="shared" si="22"/>
        <v>1</v>
      </c>
      <c r="O21" s="10">
        <f t="shared" si="22"/>
        <v>1</v>
      </c>
      <c r="P21" s="10">
        <f t="shared" si="22"/>
        <v>1</v>
      </c>
      <c r="Q21" s="10">
        <f t="shared" si="22"/>
        <v>1</v>
      </c>
      <c r="R21" s="10">
        <f t="shared" si="22"/>
        <v>1</v>
      </c>
      <c r="S21" s="10">
        <f t="shared" si="22"/>
        <v>1</v>
      </c>
      <c r="T21" s="10">
        <f t="shared" si="22"/>
        <v>1</v>
      </c>
      <c r="U21" s="11">
        <f t="shared" si="22"/>
        <v>9</v>
      </c>
      <c r="V21" s="11">
        <f t="shared" si="22"/>
        <v>18</v>
      </c>
      <c r="W21" s="51"/>
      <c r="X21" s="51"/>
      <c r="Y21" s="51"/>
    </row>
    <row r="22" spans="1:25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5">
      <c r="A23" s="51"/>
      <c r="B23" s="51"/>
      <c r="C23" s="60"/>
      <c r="D23" s="51" t="s">
        <v>43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5">
      <c r="A24" s="51"/>
      <c r="B24" s="51"/>
      <c r="C24" s="61"/>
      <c r="D24" s="51" t="s">
        <v>32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5">
      <c r="A25" s="51"/>
      <c r="B25" s="51"/>
      <c r="C25" s="62"/>
      <c r="D25" s="51" t="s">
        <v>34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5">
      <c r="A26" s="51"/>
      <c r="B26" s="51"/>
      <c r="C26" s="63"/>
      <c r="D26" s="51" t="s">
        <v>37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42746</v>
      </c>
      <c r="B30" s="29">
        <v>8</v>
      </c>
      <c r="C30" s="29">
        <v>9</v>
      </c>
      <c r="D30" s="29">
        <v>4</v>
      </c>
      <c r="E30" s="29">
        <v>5</v>
      </c>
      <c r="F30" s="29">
        <v>8</v>
      </c>
      <c r="G30" s="29">
        <v>7</v>
      </c>
      <c r="H30" s="29">
        <v>7</v>
      </c>
      <c r="I30" s="29">
        <v>5</v>
      </c>
      <c r="J30" s="29">
        <v>8</v>
      </c>
      <c r="K30" s="17">
        <f aca="true" t="shared" si="23" ref="K30:K48">IF($A30="","",SUM(B30:J30))</f>
        <v>61</v>
      </c>
      <c r="L30" s="29">
        <v>7</v>
      </c>
      <c r="M30" s="29">
        <v>7</v>
      </c>
      <c r="N30" s="29">
        <v>5</v>
      </c>
      <c r="O30" s="29">
        <v>6</v>
      </c>
      <c r="P30" s="29">
        <v>6</v>
      </c>
      <c r="Q30" s="29">
        <v>5</v>
      </c>
      <c r="R30" s="29">
        <v>6</v>
      </c>
      <c r="S30" s="29">
        <v>4</v>
      </c>
      <c r="T30" s="29">
        <v>7</v>
      </c>
      <c r="U30" s="17">
        <f aca="true" t="shared" si="24" ref="U30:U48">IF($A30="","",SUM(L30:T30))</f>
        <v>53</v>
      </c>
      <c r="V30" s="17">
        <f aca="true" t="shared" si="25" ref="V30:V48">IF($A30="","",K30+U30)</f>
        <v>114</v>
      </c>
      <c r="W30" s="29"/>
      <c r="X30" s="11">
        <f aca="true" t="shared" si="26" ref="X30:X48">IF($A30="","",V30-W30)</f>
        <v>114</v>
      </c>
      <c r="Y30" s="34" t="s">
        <v>89</v>
      </c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>
        <f>COUNT(B30:B48)</f>
        <v>1</v>
      </c>
      <c r="L49">
        <f>COUNT(L30:L48)</f>
        <v>1</v>
      </c>
    </row>
  </sheetData>
  <sheetProtection/>
  <conditionalFormatting sqref="B30:V48">
    <cfRule type="cellIs" priority="4" dxfId="2" operator="equal" stopIfTrue="1">
      <formula>0</formula>
    </cfRule>
    <cfRule type="expression" priority="5" dxfId="1" stopIfTrue="1">
      <formula>Diane!B30=OFFSET(CoursePar,0,COLUMN()-1)</formula>
    </cfRule>
    <cfRule type="expression" priority="6" dxfId="0" stopIfTrue="1">
      <formula>Diane!B30&lt;OFFSET(CoursePar,0,COLUMN()-1)</formula>
    </cfRule>
  </conditionalFormatting>
  <conditionalFormatting sqref="B13:V19">
    <cfRule type="expression" priority="1" dxfId="5" stopIfTrue="1">
      <formula>Diane!B13=MAX(Diane!A$13:A$19)</formula>
    </cfRule>
  </conditionalFormatting>
  <conditionalFormatting sqref="B10:V11">
    <cfRule type="expression" priority="2" dxfId="1" stopIfTrue="1">
      <formula>Diane!B10=Diane!B$8</formula>
    </cfRule>
    <cfRule type="expression" priority="3" dxfId="0" stopIfTrue="1">
      <formula>Diane!B10&lt;Diane!B$8</formula>
    </cfRule>
  </conditionalFormatting>
  <printOptions/>
  <pageMargins left="0.75" right="0.75" top="1" bottom="1" header="0.5" footer="0.5"/>
  <pageSetup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K33" sqref="K33"/>
    </sheetView>
  </sheetViews>
  <sheetFormatPr defaultColWidth="9.140625" defaultRowHeight="15"/>
  <cols>
    <col min="1" max="1" width="15.28125" style="6" customWidth="1"/>
    <col min="2" max="2" width="4.710937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53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B49+L49</f>
        <v>7</v>
      </c>
      <c r="F4" s="23" t="s">
        <v>39</v>
      </c>
      <c r="G4" s="24">
        <f>MIN(V30:V48)</f>
        <v>48</v>
      </c>
      <c r="J4" s="23" t="s">
        <v>40</v>
      </c>
      <c r="K4" s="24">
        <f>MIN(X30:X48)</f>
        <v>48</v>
      </c>
    </row>
    <row r="5" spans="6:11" ht="15">
      <c r="F5" s="23" t="s">
        <v>41</v>
      </c>
      <c r="G5" s="25">
        <f>IF(SUM(V30:V48),AVERAGE(V30:V48),0)</f>
        <v>83.75</v>
      </c>
      <c r="J5" s="23" t="s">
        <v>42</v>
      </c>
      <c r="K5" s="25">
        <f>IF(SUM(X30:X48),AVERAGE(X30:X48),0)</f>
        <v>83.75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5</v>
      </c>
      <c r="C10" s="16">
        <f t="shared" si="0"/>
        <v>5</v>
      </c>
      <c r="D10" s="16">
        <f t="shared" si="0"/>
        <v>3</v>
      </c>
      <c r="E10" s="16">
        <f t="shared" si="0"/>
        <v>4</v>
      </c>
      <c r="F10" s="16">
        <f t="shared" si="0"/>
        <v>5</v>
      </c>
      <c r="G10" s="16">
        <f t="shared" si="0"/>
        <v>3</v>
      </c>
      <c r="H10" s="16">
        <f t="shared" si="0"/>
        <v>4</v>
      </c>
      <c r="I10" s="16">
        <f t="shared" si="0"/>
        <v>4</v>
      </c>
      <c r="J10" s="16">
        <f t="shared" si="0"/>
        <v>5</v>
      </c>
      <c r="K10" s="16">
        <f>SUM(B10:J10)</f>
        <v>38</v>
      </c>
      <c r="L10" s="16">
        <f aca="true" t="shared" si="1" ref="L10:T10">MIN(L30:L48)</f>
        <v>6</v>
      </c>
      <c r="M10" s="16">
        <f t="shared" si="1"/>
        <v>6</v>
      </c>
      <c r="N10" s="16">
        <f t="shared" si="1"/>
        <v>4</v>
      </c>
      <c r="O10" s="16">
        <f t="shared" si="1"/>
        <v>5</v>
      </c>
      <c r="P10" s="16">
        <f t="shared" si="1"/>
        <v>5</v>
      </c>
      <c r="Q10" s="16">
        <f t="shared" si="1"/>
        <v>3</v>
      </c>
      <c r="R10" s="16">
        <f t="shared" si="1"/>
        <v>5</v>
      </c>
      <c r="S10" s="16">
        <f t="shared" si="1"/>
        <v>3</v>
      </c>
      <c r="T10" s="16">
        <f t="shared" si="1"/>
        <v>4</v>
      </c>
      <c r="U10" s="16">
        <f>SUM(L10:T10)</f>
        <v>41</v>
      </c>
      <c r="V10" s="13">
        <f>K10+U10</f>
        <v>79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7</v>
      </c>
      <c r="C11" s="5">
        <f t="shared" si="2"/>
        <v>8</v>
      </c>
      <c r="D11" s="5">
        <f t="shared" si="2"/>
        <v>5</v>
      </c>
      <c r="E11" s="5">
        <f t="shared" si="2"/>
        <v>6</v>
      </c>
      <c r="F11" s="5">
        <f t="shared" si="2"/>
        <v>6</v>
      </c>
      <c r="G11" s="5">
        <f t="shared" si="2"/>
        <v>4</v>
      </c>
      <c r="H11" s="5">
        <f t="shared" si="2"/>
        <v>6</v>
      </c>
      <c r="I11" s="5">
        <f t="shared" si="2"/>
        <v>5</v>
      </c>
      <c r="J11" s="5">
        <f t="shared" si="2"/>
        <v>6</v>
      </c>
      <c r="K11" s="16">
        <f>SUM(B11:J11)</f>
        <v>53</v>
      </c>
      <c r="L11" s="5">
        <f aca="true" t="shared" si="3" ref="L11:T11">IF(SUM(L30:L48),CEILING(AVERAGE(L30:L48),1),0)</f>
        <v>7</v>
      </c>
      <c r="M11" s="5">
        <f t="shared" si="3"/>
        <v>7</v>
      </c>
      <c r="N11" s="5">
        <f t="shared" si="3"/>
        <v>5</v>
      </c>
      <c r="O11" s="5">
        <f t="shared" si="3"/>
        <v>6</v>
      </c>
      <c r="P11" s="5">
        <f t="shared" si="3"/>
        <v>6</v>
      </c>
      <c r="Q11" s="5">
        <f t="shared" si="3"/>
        <v>5</v>
      </c>
      <c r="R11" s="5">
        <f t="shared" si="3"/>
        <v>6</v>
      </c>
      <c r="S11" s="5">
        <f t="shared" si="3"/>
        <v>4</v>
      </c>
      <c r="T11" s="5">
        <f t="shared" si="3"/>
        <v>5</v>
      </c>
      <c r="U11" s="13">
        <f>SUM(L11:T11)</f>
        <v>51</v>
      </c>
      <c r="V11" s="13">
        <f>K11+U11</f>
        <v>104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1</v>
      </c>
      <c r="C16" s="5">
        <f t="shared" si="13"/>
        <v>1</v>
      </c>
      <c r="D16" s="5">
        <f t="shared" si="13"/>
        <v>1</v>
      </c>
      <c r="E16" s="5">
        <f t="shared" si="13"/>
        <v>1</v>
      </c>
      <c r="F16" s="5">
        <f t="shared" si="13"/>
        <v>0</v>
      </c>
      <c r="G16" s="5">
        <f t="shared" si="13"/>
        <v>2</v>
      </c>
      <c r="H16" s="5">
        <f t="shared" si="13"/>
        <v>2</v>
      </c>
      <c r="I16" s="5">
        <f t="shared" si="13"/>
        <v>0</v>
      </c>
      <c r="J16" s="5">
        <f t="shared" si="13"/>
        <v>0</v>
      </c>
      <c r="K16" s="17">
        <f>SUM(B16:J16)</f>
        <v>8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1</v>
      </c>
      <c r="Q16" s="5">
        <f t="shared" si="14"/>
        <v>2</v>
      </c>
      <c r="R16" s="5">
        <f t="shared" si="14"/>
        <v>0</v>
      </c>
      <c r="S16" s="5">
        <f t="shared" si="14"/>
        <v>1</v>
      </c>
      <c r="T16" s="5">
        <f t="shared" si="14"/>
        <v>1</v>
      </c>
      <c r="U16" s="17">
        <f t="shared" si="7"/>
        <v>5</v>
      </c>
      <c r="V16" s="17">
        <f t="shared" si="8"/>
        <v>13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2</v>
      </c>
      <c r="C17" s="5">
        <f t="shared" si="15"/>
        <v>1</v>
      </c>
      <c r="D17" s="5">
        <f t="shared" si="15"/>
        <v>2</v>
      </c>
      <c r="E17" s="5">
        <f t="shared" si="15"/>
        <v>1</v>
      </c>
      <c r="F17" s="5">
        <f t="shared" si="15"/>
        <v>1</v>
      </c>
      <c r="G17" s="5">
        <f t="shared" si="15"/>
        <v>1</v>
      </c>
      <c r="H17" s="5">
        <f t="shared" si="15"/>
        <v>1</v>
      </c>
      <c r="I17" s="5">
        <f t="shared" si="15"/>
        <v>2</v>
      </c>
      <c r="J17" s="5">
        <f t="shared" si="15"/>
        <v>2</v>
      </c>
      <c r="K17" s="17">
        <f t="shared" si="5"/>
        <v>13</v>
      </c>
      <c r="L17" s="5">
        <f aca="true" t="shared" si="16" ref="L17:T17">COUNTIF(L30:L48,L$8+1)</f>
        <v>0</v>
      </c>
      <c r="M17" s="5">
        <f t="shared" si="16"/>
        <v>1</v>
      </c>
      <c r="N17" s="5">
        <f t="shared" si="16"/>
        <v>2</v>
      </c>
      <c r="O17" s="5">
        <f t="shared" si="16"/>
        <v>2</v>
      </c>
      <c r="P17" s="5">
        <f t="shared" si="16"/>
        <v>1</v>
      </c>
      <c r="Q17" s="5">
        <f t="shared" si="16"/>
        <v>0</v>
      </c>
      <c r="R17" s="5">
        <f t="shared" si="16"/>
        <v>1</v>
      </c>
      <c r="S17" s="5">
        <f t="shared" si="16"/>
        <v>2</v>
      </c>
      <c r="T17" s="5">
        <f t="shared" si="16"/>
        <v>2</v>
      </c>
      <c r="U17" s="17">
        <f t="shared" si="7"/>
        <v>11</v>
      </c>
      <c r="V17" s="17">
        <f t="shared" si="8"/>
        <v>24</v>
      </c>
    </row>
    <row r="18" spans="1:22" s="1" customFormat="1" ht="15">
      <c r="A18" s="8" t="s">
        <v>36</v>
      </c>
      <c r="B18" s="5">
        <f aca="true" t="shared" si="17" ref="B18:J18">COUNTIF(B30:B48,B$8+2)</f>
        <v>0</v>
      </c>
      <c r="C18" s="5">
        <f t="shared" si="17"/>
        <v>0</v>
      </c>
      <c r="D18" s="5">
        <f t="shared" si="17"/>
        <v>0</v>
      </c>
      <c r="E18" s="5">
        <f t="shared" si="17"/>
        <v>2</v>
      </c>
      <c r="F18" s="5">
        <f t="shared" si="17"/>
        <v>3</v>
      </c>
      <c r="G18" s="5">
        <f t="shared" si="17"/>
        <v>1</v>
      </c>
      <c r="H18" s="5">
        <f t="shared" si="17"/>
        <v>0</v>
      </c>
      <c r="I18" s="5">
        <f t="shared" si="17"/>
        <v>1</v>
      </c>
      <c r="J18" s="5">
        <f t="shared" si="17"/>
        <v>2</v>
      </c>
      <c r="K18" s="17">
        <f t="shared" si="5"/>
        <v>9</v>
      </c>
      <c r="L18" s="5">
        <f aca="true" t="shared" si="18" ref="L18:T18">COUNTIF(L30:L48,L$8+2)</f>
        <v>2</v>
      </c>
      <c r="M18" s="5">
        <f t="shared" si="18"/>
        <v>2</v>
      </c>
      <c r="N18" s="5">
        <f t="shared" si="18"/>
        <v>0</v>
      </c>
      <c r="O18" s="5">
        <f t="shared" si="18"/>
        <v>1</v>
      </c>
      <c r="P18" s="5">
        <f t="shared" si="18"/>
        <v>1</v>
      </c>
      <c r="Q18" s="5">
        <f t="shared" si="18"/>
        <v>0</v>
      </c>
      <c r="R18" s="5">
        <f t="shared" si="18"/>
        <v>2</v>
      </c>
      <c r="S18" s="5">
        <f t="shared" si="18"/>
        <v>0</v>
      </c>
      <c r="T18" s="5">
        <f t="shared" si="18"/>
        <v>0</v>
      </c>
      <c r="U18" s="17">
        <f t="shared" si="7"/>
        <v>8</v>
      </c>
      <c r="V18" s="17">
        <f t="shared" si="8"/>
        <v>17</v>
      </c>
    </row>
    <row r="19" spans="1:22" s="1" customFormat="1" ht="15">
      <c r="A19" s="8" t="s">
        <v>30</v>
      </c>
      <c r="B19" s="5">
        <f aca="true" t="shared" si="19" ref="B19:J19">COUNTIF(B30:B48,"&gt;="&amp;B$8+3)</f>
        <v>1</v>
      </c>
      <c r="C19" s="5">
        <f t="shared" si="19"/>
        <v>2</v>
      </c>
      <c r="D19" s="5">
        <f t="shared" si="19"/>
        <v>1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1</v>
      </c>
      <c r="I19" s="5">
        <f t="shared" si="19"/>
        <v>1</v>
      </c>
      <c r="J19" s="5">
        <f t="shared" si="19"/>
        <v>0</v>
      </c>
      <c r="K19" s="17">
        <f t="shared" si="5"/>
        <v>6</v>
      </c>
      <c r="L19" s="5">
        <f aca="true" t="shared" si="20" ref="L19:T19">COUNTIF(L30:L48,"&gt;="&amp;L$8+3)</f>
        <v>1</v>
      </c>
      <c r="M19" s="5">
        <f t="shared" si="20"/>
        <v>0</v>
      </c>
      <c r="N19" s="5">
        <f t="shared" si="20"/>
        <v>1</v>
      </c>
      <c r="O19" s="5">
        <f t="shared" si="20"/>
        <v>0</v>
      </c>
      <c r="P19" s="5">
        <f t="shared" si="20"/>
        <v>0</v>
      </c>
      <c r="Q19" s="5">
        <f t="shared" si="20"/>
        <v>1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3</v>
      </c>
      <c r="V19" s="17">
        <f t="shared" si="8"/>
        <v>9</v>
      </c>
    </row>
    <row r="20" ht="3.75" customHeight="1"/>
    <row r="21" spans="1:22" ht="15">
      <c r="A21" s="8" t="s">
        <v>21</v>
      </c>
      <c r="B21" s="10">
        <f>SUM(B13:B19)</f>
        <v>4</v>
      </c>
      <c r="C21" s="10">
        <f aca="true" t="shared" si="21" ref="C21:K21">SUM(C13:C19)</f>
        <v>4</v>
      </c>
      <c r="D21" s="10">
        <f t="shared" si="21"/>
        <v>4</v>
      </c>
      <c r="E21" s="10">
        <f t="shared" si="21"/>
        <v>4</v>
      </c>
      <c r="F21" s="10">
        <f t="shared" si="21"/>
        <v>4</v>
      </c>
      <c r="G21" s="10">
        <f t="shared" si="21"/>
        <v>4</v>
      </c>
      <c r="H21" s="10">
        <f t="shared" si="21"/>
        <v>4</v>
      </c>
      <c r="I21" s="10">
        <f t="shared" si="21"/>
        <v>4</v>
      </c>
      <c r="J21" s="10">
        <f t="shared" si="21"/>
        <v>4</v>
      </c>
      <c r="K21" s="11">
        <f t="shared" si="21"/>
        <v>36</v>
      </c>
      <c r="L21" s="10">
        <f>SUM(L13:L19)</f>
        <v>3</v>
      </c>
      <c r="M21" s="10">
        <f aca="true" t="shared" si="22" ref="M21:V21">SUM(M13:M19)</f>
        <v>3</v>
      </c>
      <c r="N21" s="10">
        <f t="shared" si="22"/>
        <v>3</v>
      </c>
      <c r="O21" s="10">
        <f t="shared" si="22"/>
        <v>3</v>
      </c>
      <c r="P21" s="10">
        <f t="shared" si="22"/>
        <v>3</v>
      </c>
      <c r="Q21" s="10">
        <f t="shared" si="22"/>
        <v>3</v>
      </c>
      <c r="R21" s="10">
        <f t="shared" si="22"/>
        <v>3</v>
      </c>
      <c r="S21" s="10">
        <f t="shared" si="22"/>
        <v>3</v>
      </c>
      <c r="T21" s="10">
        <f t="shared" si="22"/>
        <v>3</v>
      </c>
      <c r="U21" s="11">
        <f t="shared" si="22"/>
        <v>27</v>
      </c>
      <c r="V21" s="11">
        <f t="shared" si="22"/>
        <v>63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42690</v>
      </c>
      <c r="B30" s="29">
        <v>9</v>
      </c>
      <c r="C30" s="29">
        <v>9</v>
      </c>
      <c r="D30" s="29">
        <v>6</v>
      </c>
      <c r="E30" s="29">
        <v>6</v>
      </c>
      <c r="F30" s="29">
        <v>6</v>
      </c>
      <c r="G30" s="29">
        <v>3</v>
      </c>
      <c r="H30" s="29">
        <v>4</v>
      </c>
      <c r="I30" s="29">
        <v>6</v>
      </c>
      <c r="J30" s="29">
        <v>6</v>
      </c>
      <c r="K30" s="17">
        <f aca="true" t="shared" si="23" ref="K30:K48">IF($A30="","",SUM(B30:J30))</f>
        <v>55</v>
      </c>
      <c r="L30" s="29">
        <v>6</v>
      </c>
      <c r="M30" s="29">
        <v>6</v>
      </c>
      <c r="N30" s="29">
        <v>4</v>
      </c>
      <c r="O30" s="29">
        <v>5</v>
      </c>
      <c r="P30" s="29">
        <v>6</v>
      </c>
      <c r="Q30" s="29">
        <v>7</v>
      </c>
      <c r="R30" s="29">
        <v>6</v>
      </c>
      <c r="S30" s="29">
        <v>4</v>
      </c>
      <c r="T30" s="29">
        <v>5</v>
      </c>
      <c r="U30" s="17">
        <f aca="true" t="shared" si="24" ref="U30:U48">IF($A30="","",SUM(L30:T30))</f>
        <v>49</v>
      </c>
      <c r="V30" s="17">
        <f aca="true" t="shared" si="25" ref="V30:V48">IF($A30="","",K30+U30)</f>
        <v>104</v>
      </c>
      <c r="W30" s="29"/>
      <c r="X30" s="11">
        <f aca="true" t="shared" si="26" ref="X30:X48">IF($A30="","",V30-W30)</f>
        <v>104</v>
      </c>
      <c r="Y30" s="34"/>
    </row>
    <row r="31" spans="1:25" ht="30">
      <c r="A31" s="40" t="s">
        <v>65</v>
      </c>
      <c r="B31" s="45">
        <v>5</v>
      </c>
      <c r="C31" s="45">
        <v>9</v>
      </c>
      <c r="D31" s="45">
        <v>4</v>
      </c>
      <c r="E31" s="45">
        <v>5</v>
      </c>
      <c r="F31" s="45">
        <v>5</v>
      </c>
      <c r="G31" s="45">
        <v>4</v>
      </c>
      <c r="H31" s="45">
        <v>8</v>
      </c>
      <c r="I31" s="45">
        <v>4</v>
      </c>
      <c r="J31" s="45">
        <v>5</v>
      </c>
      <c r="K31" s="17">
        <f t="shared" si="23"/>
        <v>49</v>
      </c>
      <c r="L31" s="29">
        <v>7</v>
      </c>
      <c r="M31" s="29">
        <v>7</v>
      </c>
      <c r="N31" s="29">
        <v>6</v>
      </c>
      <c r="O31" s="29">
        <v>6</v>
      </c>
      <c r="P31" s="29">
        <v>7</v>
      </c>
      <c r="Q31" s="29">
        <v>3</v>
      </c>
      <c r="R31" s="29">
        <v>6</v>
      </c>
      <c r="S31" s="29">
        <v>4</v>
      </c>
      <c r="T31" s="29">
        <v>5</v>
      </c>
      <c r="U31" s="17">
        <f t="shared" si="24"/>
        <v>51</v>
      </c>
      <c r="V31" s="17">
        <f t="shared" si="25"/>
        <v>100</v>
      </c>
      <c r="W31" s="29"/>
      <c r="X31" s="11">
        <f t="shared" si="26"/>
        <v>100</v>
      </c>
      <c r="Y31" s="34"/>
    </row>
    <row r="32" spans="1:25" ht="15">
      <c r="A32" s="28">
        <v>42711</v>
      </c>
      <c r="B32" s="29">
        <v>6</v>
      </c>
      <c r="C32" s="29">
        <v>5</v>
      </c>
      <c r="D32" s="29">
        <v>3</v>
      </c>
      <c r="E32" s="29">
        <v>4</v>
      </c>
      <c r="F32" s="29">
        <v>6</v>
      </c>
      <c r="G32" s="29">
        <v>3</v>
      </c>
      <c r="H32" s="29">
        <v>5</v>
      </c>
      <c r="I32" s="29">
        <v>4</v>
      </c>
      <c r="J32" s="29">
        <v>5</v>
      </c>
      <c r="K32" s="17">
        <f t="shared" si="23"/>
        <v>41</v>
      </c>
      <c r="L32" s="29">
        <v>6</v>
      </c>
      <c r="M32" s="29">
        <v>7</v>
      </c>
      <c r="N32" s="29">
        <v>4</v>
      </c>
      <c r="O32" s="29">
        <v>5</v>
      </c>
      <c r="P32" s="29">
        <v>5</v>
      </c>
      <c r="Q32" s="29">
        <v>3</v>
      </c>
      <c r="R32" s="29">
        <v>5</v>
      </c>
      <c r="S32" s="29">
        <v>3</v>
      </c>
      <c r="T32" s="29">
        <v>4</v>
      </c>
      <c r="U32" s="17">
        <f t="shared" si="24"/>
        <v>42</v>
      </c>
      <c r="V32" s="17">
        <f t="shared" si="25"/>
        <v>83</v>
      </c>
      <c r="W32" s="29"/>
      <c r="X32" s="11">
        <f t="shared" si="26"/>
        <v>83</v>
      </c>
      <c r="Y32" s="34" t="s">
        <v>84</v>
      </c>
    </row>
    <row r="33" spans="1:25" ht="13.5">
      <c r="A33" s="28">
        <v>42746</v>
      </c>
      <c r="B33" s="29">
        <v>6</v>
      </c>
      <c r="C33" s="29">
        <v>6</v>
      </c>
      <c r="D33" s="29">
        <v>4</v>
      </c>
      <c r="E33" s="29">
        <v>6</v>
      </c>
      <c r="F33" s="29">
        <v>6</v>
      </c>
      <c r="G33" s="29">
        <v>5</v>
      </c>
      <c r="H33" s="29">
        <v>4</v>
      </c>
      <c r="I33" s="29">
        <v>5</v>
      </c>
      <c r="J33" s="29">
        <v>6</v>
      </c>
      <c r="K33" s="17">
        <f t="shared" si="23"/>
        <v>48</v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  <v>0</v>
      </c>
      <c r="V33" s="17">
        <f t="shared" si="25"/>
        <v>48</v>
      </c>
      <c r="W33" s="29"/>
      <c r="X33" s="11">
        <f t="shared" si="26"/>
        <v>48</v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4</v>
      </c>
      <c r="L49" s="6">
        <f>COUNT(L30:L48)</f>
        <v>3</v>
      </c>
    </row>
  </sheetData>
  <sheetProtection/>
  <conditionalFormatting sqref="B13:V19">
    <cfRule type="expression" priority="4" dxfId="5" stopIfTrue="1">
      <formula>Jan!B13=MAX(Jan!A$13:A$19)</formula>
    </cfRule>
  </conditionalFormatting>
  <conditionalFormatting sqref="B10:V11">
    <cfRule type="expression" priority="5" dxfId="1" stopIfTrue="1">
      <formula>Jan!B10=Jan!B$8</formula>
    </cfRule>
    <cfRule type="expression" priority="6" dxfId="0" stopIfTrue="1">
      <formula>Jan!B10&lt;Jan!B$8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Jan!B30=OFFSET(CoursePar,0,COLUMN()-1)</formula>
    </cfRule>
    <cfRule type="expression" priority="3" dxfId="0" stopIfTrue="1">
      <formula>Jan!B30&lt;OFFSET(CoursePar,0,COLUMN()-1)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C4" sqref="C4"/>
    </sheetView>
  </sheetViews>
  <sheetFormatPr defaultColWidth="11.421875" defaultRowHeight="15"/>
  <cols>
    <col min="2" max="2" width="5.00390625" style="0" customWidth="1"/>
    <col min="3" max="3" width="4.8515625" style="0" customWidth="1"/>
    <col min="4" max="4" width="4.28125" style="0" customWidth="1"/>
    <col min="5" max="5" width="4.421875" style="0" customWidth="1"/>
    <col min="6" max="6" width="4.140625" style="0" customWidth="1"/>
    <col min="7" max="8" width="4.28125" style="0" customWidth="1"/>
    <col min="9" max="9" width="4.421875" style="0" customWidth="1"/>
    <col min="10" max="10" width="3.7109375" style="0" customWidth="1"/>
    <col min="11" max="11" width="4.140625" style="0" customWidth="1"/>
    <col min="12" max="12" width="4.7109375" style="0" customWidth="1"/>
    <col min="13" max="13" width="4.421875" style="0" customWidth="1"/>
    <col min="14" max="14" width="4.28125" style="0" customWidth="1"/>
    <col min="15" max="15" width="4.8515625" style="0" customWidth="1"/>
    <col min="16" max="16" width="4.140625" style="0" customWidth="1"/>
    <col min="17" max="17" width="4.28125" style="0" customWidth="1"/>
    <col min="18" max="18" width="4.140625" style="0" customWidth="1"/>
    <col min="19" max="19" width="4.421875" style="0" customWidth="1"/>
    <col min="20" max="20" width="4.7109375" style="0" customWidth="1"/>
    <col min="21" max="21" width="4.421875" style="0" customWidth="1"/>
    <col min="22" max="22" width="4.28125" style="0" customWidth="1"/>
    <col min="23" max="23" width="4.71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92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B49+L49</f>
        <v>1</v>
      </c>
      <c r="D4" s="6"/>
      <c r="E4" s="6"/>
      <c r="F4" s="23" t="s">
        <v>39</v>
      </c>
      <c r="G4" s="24">
        <f>MIN(V30:V48)</f>
        <v>47</v>
      </c>
      <c r="H4" s="6"/>
      <c r="I4" s="6"/>
      <c r="J4" s="23" t="s">
        <v>40</v>
      </c>
      <c r="K4" s="24">
        <f>MIN(X30:X48)</f>
        <v>47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47</v>
      </c>
      <c r="H5" s="6"/>
      <c r="I5" s="6"/>
      <c r="J5" s="23" t="s">
        <v>42</v>
      </c>
      <c r="K5" s="25">
        <f>IF(SUM(X30:X48),AVERAGE(X30:X48),0)</f>
        <v>47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6</v>
      </c>
      <c r="C10" s="16">
        <f t="shared" si="0"/>
        <v>6</v>
      </c>
      <c r="D10" s="16">
        <f t="shared" si="0"/>
        <v>3</v>
      </c>
      <c r="E10" s="16">
        <f t="shared" si="0"/>
        <v>5</v>
      </c>
      <c r="F10" s="16">
        <f t="shared" si="0"/>
        <v>7</v>
      </c>
      <c r="G10" s="16">
        <f t="shared" si="0"/>
        <v>4</v>
      </c>
      <c r="H10" s="16">
        <f t="shared" si="0"/>
        <v>6</v>
      </c>
      <c r="I10" s="16">
        <f t="shared" si="0"/>
        <v>3</v>
      </c>
      <c r="J10" s="16">
        <f t="shared" si="0"/>
        <v>7</v>
      </c>
      <c r="K10" s="16">
        <f>SUM(B10:J10)</f>
        <v>47</v>
      </c>
      <c r="L10" s="16">
        <f aca="true" t="shared" si="1" ref="L10:T10">MIN(L30:L48)</f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>SUM(L10:T10)</f>
        <v>0</v>
      </c>
      <c r="V10" s="13">
        <f>K10+U10</f>
        <v>47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6</v>
      </c>
      <c r="D11" s="5">
        <f t="shared" si="2"/>
        <v>3</v>
      </c>
      <c r="E11" s="5">
        <f t="shared" si="2"/>
        <v>5</v>
      </c>
      <c r="F11" s="5">
        <f t="shared" si="2"/>
        <v>7</v>
      </c>
      <c r="G11" s="5">
        <f t="shared" si="2"/>
        <v>4</v>
      </c>
      <c r="H11" s="5">
        <f t="shared" si="2"/>
        <v>6</v>
      </c>
      <c r="I11" s="5">
        <f t="shared" si="2"/>
        <v>3</v>
      </c>
      <c r="J11" s="5">
        <f t="shared" si="2"/>
        <v>7</v>
      </c>
      <c r="K11" s="16">
        <f>SUM(B11:J11)</f>
        <v>47</v>
      </c>
      <c r="L11" s="5">
        <f aca="true" t="shared" si="3" ref="L11:T11">IF(SUM(L30:L48),CEILING(AVERAGE(L30:L48),1),0)</f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13">
        <f>SUM(L11:T11)</f>
        <v>0</v>
      </c>
      <c r="V11" s="13">
        <f>K11+U11</f>
        <v>47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1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1</v>
      </c>
      <c r="J16" s="5">
        <f t="shared" si="13"/>
        <v>0</v>
      </c>
      <c r="K16" s="17">
        <f>SUM(B16:J16)</f>
        <v>2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2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1</v>
      </c>
      <c r="C17" s="5">
        <f t="shared" si="15"/>
        <v>1</v>
      </c>
      <c r="D17" s="5">
        <f t="shared" si="15"/>
        <v>0</v>
      </c>
      <c r="E17" s="5">
        <f t="shared" si="15"/>
        <v>1</v>
      </c>
      <c r="F17" s="5">
        <f t="shared" si="15"/>
        <v>0</v>
      </c>
      <c r="G17" s="5">
        <f t="shared" si="15"/>
        <v>1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4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0</v>
      </c>
      <c r="T17" s="5">
        <f t="shared" si="16"/>
        <v>0</v>
      </c>
      <c r="U17" s="17">
        <f t="shared" si="7"/>
        <v>0</v>
      </c>
      <c r="V17" s="17">
        <f t="shared" si="8"/>
        <v>4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0</v>
      </c>
      <c r="C18" s="5">
        <f t="shared" si="17"/>
        <v>0</v>
      </c>
      <c r="D18" s="5">
        <f t="shared" si="17"/>
        <v>0</v>
      </c>
      <c r="E18" s="5">
        <f t="shared" si="17"/>
        <v>0</v>
      </c>
      <c r="F18" s="5">
        <f t="shared" si="17"/>
        <v>0</v>
      </c>
      <c r="G18" s="5">
        <f t="shared" si="17"/>
        <v>0</v>
      </c>
      <c r="H18" s="5">
        <f t="shared" si="17"/>
        <v>1</v>
      </c>
      <c r="I18" s="5">
        <f t="shared" si="17"/>
        <v>0</v>
      </c>
      <c r="J18" s="5">
        <f t="shared" si="17"/>
        <v>0</v>
      </c>
      <c r="K18" s="17">
        <f t="shared" si="5"/>
        <v>1</v>
      </c>
      <c r="L18" s="5">
        <f aca="true" t="shared" si="18" ref="L18:T18">COUNTIF(L30:L48,L$8+2)</f>
        <v>0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0</v>
      </c>
      <c r="V18" s="17">
        <f t="shared" si="8"/>
        <v>1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0</v>
      </c>
      <c r="E19" s="5">
        <f t="shared" si="19"/>
        <v>0</v>
      </c>
      <c r="F19" s="5">
        <f t="shared" si="19"/>
        <v>1</v>
      </c>
      <c r="G19" s="5">
        <f t="shared" si="19"/>
        <v>0</v>
      </c>
      <c r="H19" s="5">
        <f t="shared" si="19"/>
        <v>0</v>
      </c>
      <c r="I19" s="5">
        <f t="shared" si="19"/>
        <v>0</v>
      </c>
      <c r="J19" s="5">
        <f t="shared" si="19"/>
        <v>1</v>
      </c>
      <c r="K19" s="17">
        <f t="shared" si="5"/>
        <v>2</v>
      </c>
      <c r="L19" s="5">
        <f aca="true" t="shared" si="20" ref="L19:T19">COUNTIF(L30:L48,"&gt;="&amp;L$8+3)</f>
        <v>0</v>
      </c>
      <c r="M19" s="5">
        <f t="shared" si="20"/>
        <v>0</v>
      </c>
      <c r="N19" s="5">
        <f t="shared" si="20"/>
        <v>0</v>
      </c>
      <c r="O19" s="5">
        <f t="shared" si="20"/>
        <v>0</v>
      </c>
      <c r="P19" s="5">
        <f t="shared" si="20"/>
        <v>0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0</v>
      </c>
      <c r="U19" s="17">
        <f t="shared" si="7"/>
        <v>0</v>
      </c>
      <c r="V19" s="17">
        <f t="shared" si="8"/>
        <v>2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1</v>
      </c>
      <c r="C21" s="10">
        <f aca="true" t="shared" si="21" ref="C21:K21">SUM(C13:C19)</f>
        <v>1</v>
      </c>
      <c r="D21" s="10">
        <f t="shared" si="21"/>
        <v>1</v>
      </c>
      <c r="E21" s="10">
        <f t="shared" si="21"/>
        <v>1</v>
      </c>
      <c r="F21" s="10">
        <f t="shared" si="21"/>
        <v>1</v>
      </c>
      <c r="G21" s="10">
        <f t="shared" si="21"/>
        <v>1</v>
      </c>
      <c r="H21" s="10">
        <f t="shared" si="21"/>
        <v>1</v>
      </c>
      <c r="I21" s="10">
        <f t="shared" si="21"/>
        <v>1</v>
      </c>
      <c r="J21" s="10">
        <f t="shared" si="21"/>
        <v>1</v>
      </c>
      <c r="K21" s="11">
        <f t="shared" si="21"/>
        <v>9</v>
      </c>
      <c r="L21" s="10">
        <f>SUM(L13:L19)</f>
        <v>0</v>
      </c>
      <c r="M21" s="10">
        <f aca="true" t="shared" si="22" ref="M21:V21">SUM(M13:M19)</f>
        <v>0</v>
      </c>
      <c r="N21" s="10">
        <f t="shared" si="22"/>
        <v>0</v>
      </c>
      <c r="O21" s="10">
        <f t="shared" si="22"/>
        <v>0</v>
      </c>
      <c r="P21" s="10">
        <f t="shared" si="22"/>
        <v>0</v>
      </c>
      <c r="Q21" s="10">
        <f t="shared" si="22"/>
        <v>0</v>
      </c>
      <c r="R21" s="10">
        <f t="shared" si="22"/>
        <v>0</v>
      </c>
      <c r="S21" s="10">
        <f t="shared" si="22"/>
        <v>0</v>
      </c>
      <c r="T21" s="10">
        <f t="shared" si="22"/>
        <v>0</v>
      </c>
      <c r="U21" s="11">
        <f t="shared" si="22"/>
        <v>0</v>
      </c>
      <c r="V21" s="11">
        <f t="shared" si="22"/>
        <v>9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42770</v>
      </c>
      <c r="B30" s="29">
        <v>6</v>
      </c>
      <c r="C30" s="29">
        <v>6</v>
      </c>
      <c r="D30" s="29">
        <v>3</v>
      </c>
      <c r="E30" s="29">
        <v>5</v>
      </c>
      <c r="F30" s="29">
        <v>7</v>
      </c>
      <c r="G30" s="29">
        <v>4</v>
      </c>
      <c r="H30" s="29">
        <v>6</v>
      </c>
      <c r="I30" s="29">
        <v>3</v>
      </c>
      <c r="J30" s="29">
        <v>7</v>
      </c>
      <c r="K30" s="17">
        <f aca="true" t="shared" si="23" ref="K30:K48">IF($A30="","",SUM(B30:J30))</f>
        <v>47</v>
      </c>
      <c r="L30" s="29"/>
      <c r="M30" s="29"/>
      <c r="N30" s="29"/>
      <c r="O30" s="29"/>
      <c r="P30" s="29"/>
      <c r="Q30" s="29"/>
      <c r="R30" s="29"/>
      <c r="S30" s="29"/>
      <c r="T30" s="29"/>
      <c r="U30" s="17">
        <f aca="true" t="shared" si="24" ref="U30:U48">IF($A30="","",SUM(L30:T30))</f>
        <v>0</v>
      </c>
      <c r="V30" s="17">
        <f aca="true" t="shared" si="25" ref="V30:V48">IF($A30="","",K30+U30)</f>
        <v>47</v>
      </c>
      <c r="W30" s="29"/>
      <c r="X30" s="11">
        <f aca="true" t="shared" si="26" ref="X30:X48">IF($A30="","",V30-W30)</f>
        <v>47</v>
      </c>
      <c r="Y30" s="34"/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1:25" ht="13.5">
      <c r="A49" s="6"/>
      <c r="B49" s="6">
        <f>COUNT(B30:B48)</f>
        <v>1</v>
      </c>
      <c r="C49" s="6"/>
      <c r="D49" s="6"/>
      <c r="E49" s="6"/>
      <c r="F49" s="6"/>
      <c r="G49" s="6"/>
      <c r="H49" s="6"/>
      <c r="I49" s="6"/>
      <c r="J49" s="6"/>
      <c r="K49" s="6"/>
      <c r="L49" s="6">
        <f>COUNT(L30:L48)</f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</sheetData>
  <sheetProtection/>
  <conditionalFormatting sqref="B13:V19">
    <cfRule type="expression" priority="4" dxfId="5" stopIfTrue="1">
      <formula>Jenny!B13=MAX(Jenny!A$13:A$19)</formula>
    </cfRule>
  </conditionalFormatting>
  <conditionalFormatting sqref="B10:V11">
    <cfRule type="expression" priority="5" dxfId="1" stopIfTrue="1">
      <formula>Jenny!B10=Jenny!B$8</formula>
    </cfRule>
    <cfRule type="expression" priority="6" dxfId="0" stopIfTrue="1">
      <formula>Jenny!B10&lt;Jenny!B$8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Jenny!B30=OFFSET(CoursePar,0,COLUMN()-1)</formula>
    </cfRule>
    <cfRule type="expression" priority="3" dxfId="0" stopIfTrue="1">
      <formula>Jenny!B30&lt;OFFSET(CoursePar,0,COLUMN()-1)</formula>
    </cfRule>
  </conditionalFormatting>
  <printOptions/>
  <pageMargins left="0.75" right="0.75" top="1" bottom="1" header="0.5" footer="0.5"/>
  <pageSetup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4">
      <selection activeCell="K36" sqref="K36"/>
    </sheetView>
  </sheetViews>
  <sheetFormatPr defaultColWidth="9.140625" defaultRowHeight="15"/>
  <cols>
    <col min="1" max="1" width="17.28125" style="6" customWidth="1"/>
    <col min="2" max="2" width="5.00390625" style="6" customWidth="1"/>
    <col min="3" max="3" width="3.421875" style="6" bestFit="1" customWidth="1"/>
    <col min="4" max="4" width="4.28125" style="6" bestFit="1" customWidth="1"/>
    <col min="5" max="11" width="3.8515625" style="6" bestFit="1" customWidth="1"/>
    <col min="12" max="12" width="5.7109375" style="6" bestFit="1" customWidth="1"/>
    <col min="13" max="21" width="4.8515625" style="6" bestFit="1" customWidth="1"/>
    <col min="22" max="22" width="5.00390625" style="6" bestFit="1" customWidth="1"/>
    <col min="23" max="23" width="11.421875" style="6" customWidth="1"/>
    <col min="24" max="24" width="8.28125" style="6" customWidth="1"/>
    <col min="25" max="25" width="16.140625" style="6" customWidth="1"/>
    <col min="26" max="16384" width="9.140625" style="6" customWidth="1"/>
  </cols>
  <sheetData>
    <row r="1" ht="15">
      <c r="N1" s="33" t="s">
        <v>46</v>
      </c>
    </row>
    <row r="2" spans="2:15" ht="21">
      <c r="B2" s="18" t="s">
        <v>50</v>
      </c>
      <c r="J2" s="26"/>
      <c r="N2" s="33">
        <v>1</v>
      </c>
      <c r="O2" s="33" t="s">
        <v>44</v>
      </c>
    </row>
    <row r="3" spans="2:15" ht="21">
      <c r="B3" s="18"/>
      <c r="N3" s="33">
        <v>2</v>
      </c>
      <c r="O3" s="33" t="s">
        <v>45</v>
      </c>
    </row>
    <row r="4" spans="2:11" ht="15">
      <c r="B4" s="23" t="s">
        <v>38</v>
      </c>
      <c r="C4" s="24">
        <f>(B49+L49)</f>
        <v>11</v>
      </c>
      <c r="F4" s="23" t="s">
        <v>39</v>
      </c>
      <c r="G4" s="24">
        <f>MIN(V30:V48)</f>
        <v>41</v>
      </c>
      <c r="J4" s="23" t="s">
        <v>40</v>
      </c>
      <c r="K4" s="24">
        <f>MIN(X30:X48)</f>
        <v>41</v>
      </c>
    </row>
    <row r="5" spans="6:11" ht="15">
      <c r="F5" s="23" t="s">
        <v>41</v>
      </c>
      <c r="G5" s="25">
        <f>IF(SUM(V30:V48),AVERAGE(V30:V48),0)</f>
        <v>67</v>
      </c>
      <c r="J5" s="23" t="s">
        <v>42</v>
      </c>
      <c r="K5" s="25">
        <f>IF(SUM(X30:X48),AVERAGE(X30:X48),0)</f>
        <v>67</v>
      </c>
    </row>
    <row r="6" ht="15"/>
    <row r="7" spans="1:22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</row>
    <row r="8" spans="1:24" s="1" customFormat="1" ht="15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X8" s="3" t="s">
        <v>24</v>
      </c>
    </row>
    <row r="9" s="1" customFormat="1" ht="15"/>
    <row r="10" spans="1:24" s="1" customFormat="1" ht="15">
      <c r="A10" s="12" t="s">
        <v>31</v>
      </c>
      <c r="B10" s="16">
        <f aca="true" t="shared" si="0" ref="B10:J10">MIN(B30:B48)</f>
        <v>5</v>
      </c>
      <c r="C10" s="16">
        <f t="shared" si="0"/>
        <v>5</v>
      </c>
      <c r="D10" s="16">
        <f t="shared" si="0"/>
        <v>3</v>
      </c>
      <c r="E10" s="16">
        <f t="shared" si="0"/>
        <v>4</v>
      </c>
      <c r="F10" s="16">
        <f t="shared" si="0"/>
        <v>4</v>
      </c>
      <c r="G10" s="16">
        <f t="shared" si="0"/>
        <v>3</v>
      </c>
      <c r="H10" s="16">
        <f t="shared" si="0"/>
        <v>4</v>
      </c>
      <c r="I10" s="16">
        <f t="shared" si="0"/>
        <v>3</v>
      </c>
      <c r="J10" s="16">
        <f t="shared" si="0"/>
        <v>4</v>
      </c>
      <c r="K10" s="16">
        <f>SUM(B10:J10)</f>
        <v>35</v>
      </c>
      <c r="L10" s="16">
        <f aca="true" t="shared" si="1" ref="L10:T10">MIN(L30:L48)</f>
        <v>3</v>
      </c>
      <c r="M10" s="16">
        <f t="shared" si="1"/>
        <v>5</v>
      </c>
      <c r="N10" s="16">
        <f t="shared" si="1"/>
        <v>3</v>
      </c>
      <c r="O10" s="16">
        <f t="shared" si="1"/>
        <v>4</v>
      </c>
      <c r="P10" s="16">
        <f t="shared" si="1"/>
        <v>5</v>
      </c>
      <c r="Q10" s="16">
        <f t="shared" si="1"/>
        <v>3</v>
      </c>
      <c r="R10" s="16">
        <f t="shared" si="1"/>
        <v>4</v>
      </c>
      <c r="S10" s="16">
        <f t="shared" si="1"/>
        <v>2</v>
      </c>
      <c r="T10" s="16">
        <f t="shared" si="1"/>
        <v>4</v>
      </c>
      <c r="U10" s="16">
        <f>SUM(L10:T10)</f>
        <v>33</v>
      </c>
      <c r="V10" s="13">
        <f>K10+U10</f>
        <v>68</v>
      </c>
      <c r="X10" s="3"/>
    </row>
    <row r="11" spans="1:24" s="1" customFormat="1" ht="15">
      <c r="A11" s="9" t="s">
        <v>27</v>
      </c>
      <c r="B11" s="5">
        <f aca="true" t="shared" si="2" ref="B11:J11">IF(SUM(B30:B48),CEILING(AVERAGE(B30:B48),1),0)</f>
        <v>6</v>
      </c>
      <c r="C11" s="5">
        <f t="shared" si="2"/>
        <v>6</v>
      </c>
      <c r="D11" s="5">
        <f t="shared" si="2"/>
        <v>5</v>
      </c>
      <c r="E11" s="5">
        <f t="shared" si="2"/>
        <v>5</v>
      </c>
      <c r="F11" s="5">
        <f t="shared" si="2"/>
        <v>6</v>
      </c>
      <c r="G11" s="5">
        <f t="shared" si="2"/>
        <v>4</v>
      </c>
      <c r="H11" s="5">
        <f t="shared" si="2"/>
        <v>6</v>
      </c>
      <c r="I11" s="5">
        <f t="shared" si="2"/>
        <v>4</v>
      </c>
      <c r="J11" s="5">
        <f t="shared" si="2"/>
        <v>5</v>
      </c>
      <c r="K11" s="16">
        <f>SUM(B11:J11)</f>
        <v>47</v>
      </c>
      <c r="L11" s="5">
        <f aca="true" t="shared" si="3" ref="L11:T11">IF(SUM(L30:L48),CEILING(AVERAGE(L30:L48),1),0)</f>
        <v>5</v>
      </c>
      <c r="M11" s="5">
        <f t="shared" si="3"/>
        <v>7</v>
      </c>
      <c r="N11" s="5">
        <f t="shared" si="3"/>
        <v>4</v>
      </c>
      <c r="O11" s="5">
        <f t="shared" si="3"/>
        <v>5</v>
      </c>
      <c r="P11" s="5">
        <f t="shared" si="3"/>
        <v>7</v>
      </c>
      <c r="Q11" s="5">
        <f t="shared" si="3"/>
        <v>4</v>
      </c>
      <c r="R11" s="5">
        <f t="shared" si="3"/>
        <v>5</v>
      </c>
      <c r="S11" s="5">
        <f t="shared" si="3"/>
        <v>3</v>
      </c>
      <c r="T11" s="5">
        <f t="shared" si="3"/>
        <v>5</v>
      </c>
      <c r="U11" s="13">
        <f>SUM(L11:T11)</f>
        <v>45</v>
      </c>
      <c r="V11" s="13">
        <f>K11+U11</f>
        <v>92</v>
      </c>
      <c r="X11" s="7"/>
    </row>
    <row r="12" spans="1:24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</row>
    <row r="13" spans="1:22" s="1" customFormat="1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</row>
    <row r="14" spans="1:24" s="1" customFormat="1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X14" s="4"/>
    </row>
    <row r="15" spans="1:24" s="1" customFormat="1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1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1</v>
      </c>
      <c r="T15" s="5">
        <f t="shared" si="12"/>
        <v>0</v>
      </c>
      <c r="U15" s="17">
        <f t="shared" si="7"/>
        <v>2</v>
      </c>
      <c r="V15" s="17">
        <f t="shared" si="8"/>
        <v>2</v>
      </c>
      <c r="X15" s="4"/>
    </row>
    <row r="16" spans="1:24" s="1" customFormat="1" ht="15">
      <c r="A16" s="9" t="s">
        <v>25</v>
      </c>
      <c r="B16" s="5">
        <f aca="true" t="shared" si="13" ref="B16:J16">COUNTIF(B30:B48,B$8)</f>
        <v>5</v>
      </c>
      <c r="C16" s="5">
        <f t="shared" si="13"/>
        <v>2</v>
      </c>
      <c r="D16" s="5">
        <f t="shared" si="13"/>
        <v>1</v>
      </c>
      <c r="E16" s="5">
        <f t="shared" si="13"/>
        <v>3</v>
      </c>
      <c r="F16" s="5">
        <f t="shared" si="13"/>
        <v>2</v>
      </c>
      <c r="G16" s="5">
        <f t="shared" si="13"/>
        <v>4</v>
      </c>
      <c r="H16" s="5">
        <f t="shared" si="13"/>
        <v>1</v>
      </c>
      <c r="I16" s="5">
        <f t="shared" si="13"/>
        <v>1</v>
      </c>
      <c r="J16" s="5">
        <f t="shared" si="13"/>
        <v>2</v>
      </c>
      <c r="K16" s="17">
        <f>SUM(B16:J16)</f>
        <v>21</v>
      </c>
      <c r="L16" s="5">
        <f aca="true" t="shared" si="14" ref="L16:T16">COUNTIF(L30:L48,L$8)</f>
        <v>0</v>
      </c>
      <c r="M16" s="5">
        <f t="shared" si="14"/>
        <v>1</v>
      </c>
      <c r="N16" s="5">
        <f t="shared" si="14"/>
        <v>1</v>
      </c>
      <c r="O16" s="5">
        <f t="shared" si="14"/>
        <v>2</v>
      </c>
      <c r="P16" s="5">
        <f t="shared" si="14"/>
        <v>1</v>
      </c>
      <c r="Q16" s="5">
        <f t="shared" si="14"/>
        <v>2</v>
      </c>
      <c r="R16" s="5">
        <f t="shared" si="14"/>
        <v>2</v>
      </c>
      <c r="S16" s="5">
        <f t="shared" si="14"/>
        <v>2</v>
      </c>
      <c r="T16" s="5">
        <f t="shared" si="14"/>
        <v>3</v>
      </c>
      <c r="U16" s="17">
        <f t="shared" si="7"/>
        <v>14</v>
      </c>
      <c r="V16" s="17">
        <f t="shared" si="8"/>
        <v>35</v>
      </c>
      <c r="X16" s="4"/>
    </row>
    <row r="17" spans="1:22" s="1" customFormat="1" ht="15">
      <c r="A17" s="8" t="s">
        <v>35</v>
      </c>
      <c r="B17" s="5">
        <f aca="true" t="shared" si="15" ref="B17:J17">COUNTIF(B30:B48,B$8+1)</f>
        <v>2</v>
      </c>
      <c r="C17" s="5">
        <f t="shared" si="15"/>
        <v>4</v>
      </c>
      <c r="D17" s="5">
        <f t="shared" si="15"/>
        <v>4</v>
      </c>
      <c r="E17" s="5">
        <f t="shared" si="15"/>
        <v>4</v>
      </c>
      <c r="F17" s="5">
        <f t="shared" si="15"/>
        <v>2</v>
      </c>
      <c r="G17" s="5">
        <f t="shared" si="15"/>
        <v>3</v>
      </c>
      <c r="H17" s="5">
        <f t="shared" si="15"/>
        <v>3</v>
      </c>
      <c r="I17" s="5">
        <f t="shared" si="15"/>
        <v>6</v>
      </c>
      <c r="J17" s="5">
        <f t="shared" si="15"/>
        <v>4</v>
      </c>
      <c r="K17" s="17">
        <f t="shared" si="5"/>
        <v>32</v>
      </c>
      <c r="L17" s="5">
        <f aca="true" t="shared" si="16" ref="L17:T17">COUNTIF(L30:L48,L$8+1)</f>
        <v>1</v>
      </c>
      <c r="M17" s="5">
        <f t="shared" si="16"/>
        <v>2</v>
      </c>
      <c r="N17" s="5">
        <f t="shared" si="16"/>
        <v>2</v>
      </c>
      <c r="O17" s="5">
        <f t="shared" si="16"/>
        <v>2</v>
      </c>
      <c r="P17" s="5">
        <f t="shared" si="16"/>
        <v>2</v>
      </c>
      <c r="Q17" s="5">
        <f t="shared" si="16"/>
        <v>2</v>
      </c>
      <c r="R17" s="5">
        <f t="shared" si="16"/>
        <v>1</v>
      </c>
      <c r="S17" s="5">
        <f t="shared" si="16"/>
        <v>1</v>
      </c>
      <c r="T17" s="5">
        <f t="shared" si="16"/>
        <v>0</v>
      </c>
      <c r="U17" s="17">
        <f t="shared" si="7"/>
        <v>13</v>
      </c>
      <c r="V17" s="17">
        <f t="shared" si="8"/>
        <v>45</v>
      </c>
    </row>
    <row r="18" spans="1:22" s="1" customFormat="1" ht="15">
      <c r="A18" s="8" t="s">
        <v>36</v>
      </c>
      <c r="B18" s="5">
        <f aca="true" t="shared" si="17" ref="B18:J18">COUNTIF(B30:B48,B$8+2)</f>
        <v>0</v>
      </c>
      <c r="C18" s="5">
        <f t="shared" si="17"/>
        <v>1</v>
      </c>
      <c r="D18" s="5">
        <f t="shared" si="17"/>
        <v>2</v>
      </c>
      <c r="E18" s="5">
        <f t="shared" si="17"/>
        <v>0</v>
      </c>
      <c r="F18" s="5">
        <f t="shared" si="17"/>
        <v>3</v>
      </c>
      <c r="G18" s="5">
        <f t="shared" si="17"/>
        <v>0</v>
      </c>
      <c r="H18" s="5">
        <f t="shared" si="17"/>
        <v>1</v>
      </c>
      <c r="I18" s="5">
        <f t="shared" si="17"/>
        <v>0</v>
      </c>
      <c r="J18" s="5">
        <f t="shared" si="17"/>
        <v>0</v>
      </c>
      <c r="K18" s="17">
        <f t="shared" si="5"/>
        <v>7</v>
      </c>
      <c r="L18" s="5">
        <f aca="true" t="shared" si="18" ref="L18:T18">COUNTIF(L30:L48,L$8+2)</f>
        <v>2</v>
      </c>
      <c r="M18" s="5">
        <f t="shared" si="18"/>
        <v>0</v>
      </c>
      <c r="N18" s="5">
        <f t="shared" si="18"/>
        <v>1</v>
      </c>
      <c r="O18" s="5">
        <f t="shared" si="18"/>
        <v>0</v>
      </c>
      <c r="P18" s="5">
        <f t="shared" si="18"/>
        <v>0</v>
      </c>
      <c r="Q18" s="5">
        <f t="shared" si="18"/>
        <v>0</v>
      </c>
      <c r="R18" s="5">
        <f t="shared" si="18"/>
        <v>1</v>
      </c>
      <c r="S18" s="5">
        <f t="shared" si="18"/>
        <v>0</v>
      </c>
      <c r="T18" s="5">
        <f t="shared" si="18"/>
        <v>0</v>
      </c>
      <c r="U18" s="17">
        <f t="shared" si="7"/>
        <v>4</v>
      </c>
      <c r="V18" s="17">
        <f t="shared" si="8"/>
        <v>11</v>
      </c>
    </row>
    <row r="19" spans="1:22" s="1" customFormat="1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0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2</v>
      </c>
      <c r="I19" s="5">
        <f t="shared" si="19"/>
        <v>0</v>
      </c>
      <c r="J19" s="5">
        <f t="shared" si="19"/>
        <v>1</v>
      </c>
      <c r="K19" s="17">
        <f t="shared" si="5"/>
        <v>3</v>
      </c>
      <c r="L19" s="5">
        <f aca="true" t="shared" si="20" ref="L19:T19">COUNTIF(L30:L48,"&gt;="&amp;L$8+3)</f>
        <v>0</v>
      </c>
      <c r="M19" s="5">
        <f t="shared" si="20"/>
        <v>1</v>
      </c>
      <c r="N19" s="5">
        <f t="shared" si="20"/>
        <v>0</v>
      </c>
      <c r="O19" s="5">
        <f t="shared" si="20"/>
        <v>0</v>
      </c>
      <c r="P19" s="5">
        <f t="shared" si="20"/>
        <v>1</v>
      </c>
      <c r="Q19" s="5">
        <f t="shared" si="20"/>
        <v>0</v>
      </c>
      <c r="R19" s="5">
        <f t="shared" si="20"/>
        <v>0</v>
      </c>
      <c r="S19" s="5">
        <f t="shared" si="20"/>
        <v>0</v>
      </c>
      <c r="T19" s="5">
        <f t="shared" si="20"/>
        <v>1</v>
      </c>
      <c r="U19" s="17">
        <f t="shared" si="7"/>
        <v>3</v>
      </c>
      <c r="V19" s="17">
        <f t="shared" si="8"/>
        <v>6</v>
      </c>
    </row>
    <row r="20" ht="3.75" customHeight="1"/>
    <row r="21" spans="1:22" ht="15">
      <c r="A21" s="8" t="s">
        <v>21</v>
      </c>
      <c r="B21" s="10">
        <f>SUM(B13:B19)</f>
        <v>7</v>
      </c>
      <c r="C21" s="10">
        <f aca="true" t="shared" si="21" ref="C21:K21">SUM(C13:C19)</f>
        <v>7</v>
      </c>
      <c r="D21" s="10">
        <f t="shared" si="21"/>
        <v>7</v>
      </c>
      <c r="E21" s="10">
        <f t="shared" si="21"/>
        <v>7</v>
      </c>
      <c r="F21" s="10">
        <f t="shared" si="21"/>
        <v>7</v>
      </c>
      <c r="G21" s="10">
        <f t="shared" si="21"/>
        <v>7</v>
      </c>
      <c r="H21" s="10">
        <f t="shared" si="21"/>
        <v>7</v>
      </c>
      <c r="I21" s="10">
        <f t="shared" si="21"/>
        <v>7</v>
      </c>
      <c r="J21" s="10">
        <f t="shared" si="21"/>
        <v>7</v>
      </c>
      <c r="K21" s="11">
        <f t="shared" si="21"/>
        <v>63</v>
      </c>
      <c r="L21" s="10">
        <f>SUM(L13:L19)</f>
        <v>4</v>
      </c>
      <c r="M21" s="10">
        <f aca="true" t="shared" si="22" ref="M21:V21">SUM(M13:M19)</f>
        <v>4</v>
      </c>
      <c r="N21" s="10">
        <f t="shared" si="22"/>
        <v>4</v>
      </c>
      <c r="O21" s="10">
        <f t="shared" si="22"/>
        <v>4</v>
      </c>
      <c r="P21" s="10">
        <f t="shared" si="22"/>
        <v>4</v>
      </c>
      <c r="Q21" s="10">
        <f t="shared" si="22"/>
        <v>4</v>
      </c>
      <c r="R21" s="10">
        <f t="shared" si="22"/>
        <v>4</v>
      </c>
      <c r="S21" s="10">
        <f t="shared" si="22"/>
        <v>4</v>
      </c>
      <c r="T21" s="10">
        <f t="shared" si="22"/>
        <v>4</v>
      </c>
      <c r="U21" s="11">
        <f t="shared" si="22"/>
        <v>36</v>
      </c>
      <c r="V21" s="11">
        <f t="shared" si="22"/>
        <v>99</v>
      </c>
    </row>
    <row r="22" ht="15"/>
    <row r="23" spans="3:4" ht="15">
      <c r="C23" s="27"/>
      <c r="D23" s="6" t="s">
        <v>43</v>
      </c>
    </row>
    <row r="24" spans="3:4" ht="15">
      <c r="C24" s="19"/>
      <c r="D24" s="6" t="s">
        <v>32</v>
      </c>
    </row>
    <row r="25" spans="3:4" ht="15">
      <c r="C25" s="20"/>
      <c r="D25" s="6" t="s">
        <v>34</v>
      </c>
    </row>
    <row r="26" spans="3:4" ht="15">
      <c r="C26" s="22"/>
      <c r="D26" s="6" t="s">
        <v>37</v>
      </c>
    </row>
    <row r="27" ht="15"/>
    <row r="28" ht="15"/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42700</v>
      </c>
      <c r="B30" s="29">
        <v>6</v>
      </c>
      <c r="C30" s="29">
        <v>5</v>
      </c>
      <c r="D30" s="29">
        <v>4</v>
      </c>
      <c r="E30" s="29">
        <v>5</v>
      </c>
      <c r="F30" s="29">
        <v>6</v>
      </c>
      <c r="G30" s="29">
        <v>3</v>
      </c>
      <c r="H30" s="29">
        <v>4</v>
      </c>
      <c r="I30" s="29">
        <v>3</v>
      </c>
      <c r="J30" s="29">
        <v>5</v>
      </c>
      <c r="K30" s="17">
        <f aca="true" t="shared" si="23" ref="K30:K48">IF($A30="","",SUM(B30:J30))</f>
        <v>41</v>
      </c>
      <c r="L30" s="29"/>
      <c r="M30" s="29"/>
      <c r="N30" s="29"/>
      <c r="O30" s="29"/>
      <c r="P30" s="29"/>
      <c r="Q30" s="29"/>
      <c r="R30" s="29"/>
      <c r="S30" s="29"/>
      <c r="T30" s="29"/>
      <c r="U30" s="17">
        <f aca="true" t="shared" si="24" ref="U30:U48">IF($A30="","",SUM(L30:T30))</f>
        <v>0</v>
      </c>
      <c r="V30" s="17">
        <f aca="true" t="shared" si="25" ref="V30:V48">IF($A30="","",K30+U30)</f>
        <v>41</v>
      </c>
      <c r="W30" s="29"/>
      <c r="X30" s="11">
        <f aca="true" t="shared" si="26" ref="X30:X48">IF($A30="","",V30-W30)</f>
        <v>41</v>
      </c>
      <c r="Y30" s="34"/>
    </row>
    <row r="31" spans="1:25" ht="15">
      <c r="A31" s="28">
        <v>42707</v>
      </c>
      <c r="B31" s="29">
        <v>5</v>
      </c>
      <c r="C31" s="29">
        <v>6</v>
      </c>
      <c r="D31" s="29">
        <v>5</v>
      </c>
      <c r="E31" s="29">
        <v>5</v>
      </c>
      <c r="F31" s="29">
        <v>5</v>
      </c>
      <c r="G31" s="29">
        <v>4</v>
      </c>
      <c r="H31" s="29">
        <v>6</v>
      </c>
      <c r="I31" s="29">
        <v>4</v>
      </c>
      <c r="J31" s="29">
        <v>7</v>
      </c>
      <c r="K31" s="17">
        <f t="shared" si="23"/>
        <v>47</v>
      </c>
      <c r="L31" s="29">
        <v>6</v>
      </c>
      <c r="M31" s="29">
        <v>8</v>
      </c>
      <c r="N31" s="29">
        <v>5</v>
      </c>
      <c r="O31" s="29">
        <v>4</v>
      </c>
      <c r="P31" s="29">
        <v>8</v>
      </c>
      <c r="Q31" s="29">
        <v>4</v>
      </c>
      <c r="R31" s="29">
        <v>6</v>
      </c>
      <c r="S31" s="29">
        <v>4</v>
      </c>
      <c r="T31" s="29">
        <v>8</v>
      </c>
      <c r="U31" s="17">
        <f t="shared" si="24"/>
        <v>53</v>
      </c>
      <c r="V31" s="17">
        <f t="shared" si="25"/>
        <v>100</v>
      </c>
      <c r="W31" s="29"/>
      <c r="X31" s="11">
        <f t="shared" si="26"/>
        <v>100</v>
      </c>
      <c r="Y31" s="34"/>
    </row>
    <row r="32" spans="1:25" ht="15">
      <c r="A32" s="40">
        <v>42714</v>
      </c>
      <c r="B32" s="29">
        <v>6</v>
      </c>
      <c r="C32" s="29">
        <v>6</v>
      </c>
      <c r="D32" s="29">
        <v>4</v>
      </c>
      <c r="E32" s="29">
        <v>4</v>
      </c>
      <c r="F32" s="29">
        <v>4</v>
      </c>
      <c r="G32" s="29">
        <v>4</v>
      </c>
      <c r="H32" s="29">
        <v>5</v>
      </c>
      <c r="I32" s="29">
        <v>4</v>
      </c>
      <c r="J32" s="29">
        <v>4</v>
      </c>
      <c r="K32" s="17">
        <f t="shared" si="23"/>
        <v>41</v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  <v>0</v>
      </c>
      <c r="V32" s="17">
        <f t="shared" si="25"/>
        <v>41</v>
      </c>
      <c r="W32" s="29"/>
      <c r="X32" s="11">
        <f t="shared" si="26"/>
        <v>41</v>
      </c>
      <c r="Y32" s="34"/>
    </row>
    <row r="33" spans="1:25" ht="13.5">
      <c r="A33" s="28">
        <v>42721</v>
      </c>
      <c r="B33" s="29">
        <v>5</v>
      </c>
      <c r="C33" s="29">
        <v>7</v>
      </c>
      <c r="D33" s="29">
        <v>5</v>
      </c>
      <c r="E33" s="29">
        <v>4</v>
      </c>
      <c r="F33" s="29">
        <v>6</v>
      </c>
      <c r="G33" s="29">
        <v>3</v>
      </c>
      <c r="H33" s="29">
        <v>7</v>
      </c>
      <c r="I33" s="29">
        <v>4</v>
      </c>
      <c r="J33" s="29">
        <v>5</v>
      </c>
      <c r="K33" s="17">
        <f t="shared" si="23"/>
        <v>46</v>
      </c>
      <c r="L33" s="29">
        <v>5</v>
      </c>
      <c r="M33" s="29">
        <v>5</v>
      </c>
      <c r="N33" s="29">
        <v>4</v>
      </c>
      <c r="O33" s="29">
        <v>5</v>
      </c>
      <c r="P33" s="29">
        <v>5</v>
      </c>
      <c r="Q33" s="29">
        <v>4</v>
      </c>
      <c r="R33" s="29">
        <v>4</v>
      </c>
      <c r="S33" s="29">
        <v>2</v>
      </c>
      <c r="T33" s="29">
        <v>4</v>
      </c>
      <c r="U33" s="17">
        <f t="shared" si="24"/>
        <v>38</v>
      </c>
      <c r="V33" s="17">
        <f t="shared" si="25"/>
        <v>84</v>
      </c>
      <c r="W33" s="29"/>
      <c r="X33" s="11">
        <f t="shared" si="26"/>
        <v>84</v>
      </c>
      <c r="Y33" s="34"/>
    </row>
    <row r="34" spans="1:25" ht="13.5">
      <c r="A34" s="28">
        <v>42742</v>
      </c>
      <c r="B34" s="31">
        <v>5</v>
      </c>
      <c r="C34" s="31">
        <v>5</v>
      </c>
      <c r="D34" s="31">
        <v>4</v>
      </c>
      <c r="E34" s="31">
        <v>5</v>
      </c>
      <c r="F34" s="31">
        <v>4</v>
      </c>
      <c r="G34" s="31">
        <v>4</v>
      </c>
      <c r="H34" s="31">
        <v>5</v>
      </c>
      <c r="I34" s="31">
        <v>4</v>
      </c>
      <c r="J34" s="31">
        <v>5</v>
      </c>
      <c r="K34" s="17">
        <f t="shared" si="23"/>
        <v>41</v>
      </c>
      <c r="L34" s="31">
        <v>3</v>
      </c>
      <c r="M34" s="31">
        <v>6</v>
      </c>
      <c r="N34" s="31">
        <v>4</v>
      </c>
      <c r="O34" s="31">
        <v>5</v>
      </c>
      <c r="P34" s="31">
        <v>6</v>
      </c>
      <c r="Q34" s="31">
        <v>3</v>
      </c>
      <c r="R34" s="31">
        <v>5</v>
      </c>
      <c r="S34" s="31">
        <v>3</v>
      </c>
      <c r="T34" s="31">
        <v>4</v>
      </c>
      <c r="U34" s="17">
        <f t="shared" si="24"/>
        <v>39</v>
      </c>
      <c r="V34" s="17">
        <f t="shared" si="25"/>
        <v>80</v>
      </c>
      <c r="W34" s="31"/>
      <c r="X34" s="11">
        <f t="shared" si="26"/>
        <v>80</v>
      </c>
      <c r="Y34" s="34"/>
    </row>
    <row r="35" spans="1:25" ht="13.5">
      <c r="A35" s="28">
        <v>42763</v>
      </c>
      <c r="B35" s="31">
        <v>5</v>
      </c>
      <c r="C35" s="31">
        <v>6</v>
      </c>
      <c r="D35" s="31">
        <v>3</v>
      </c>
      <c r="E35" s="31">
        <v>4</v>
      </c>
      <c r="F35" s="31">
        <v>5</v>
      </c>
      <c r="G35" s="31">
        <v>3</v>
      </c>
      <c r="H35" s="31">
        <v>5</v>
      </c>
      <c r="I35" s="31">
        <v>4</v>
      </c>
      <c r="J35" s="31">
        <v>4</v>
      </c>
      <c r="K35" s="17">
        <f t="shared" si="23"/>
        <v>39</v>
      </c>
      <c r="L35" s="31">
        <v>6</v>
      </c>
      <c r="M35" s="31">
        <v>6</v>
      </c>
      <c r="N35" s="31">
        <v>3</v>
      </c>
      <c r="O35" s="31">
        <v>4</v>
      </c>
      <c r="P35" s="31">
        <v>6</v>
      </c>
      <c r="Q35" s="31">
        <v>3</v>
      </c>
      <c r="R35" s="31">
        <v>4</v>
      </c>
      <c r="S35" s="31">
        <v>3</v>
      </c>
      <c r="T35" s="31">
        <v>4</v>
      </c>
      <c r="U35" s="17">
        <f t="shared" si="24"/>
        <v>39</v>
      </c>
      <c r="V35" s="17">
        <f t="shared" si="25"/>
        <v>78</v>
      </c>
      <c r="W35" s="31"/>
      <c r="X35" s="11">
        <f t="shared" si="26"/>
        <v>78</v>
      </c>
      <c r="Y35" s="34"/>
    </row>
    <row r="36" spans="1:25" ht="13.5">
      <c r="A36" s="28">
        <v>42770</v>
      </c>
      <c r="B36" s="31">
        <v>5</v>
      </c>
      <c r="C36" s="31">
        <v>6</v>
      </c>
      <c r="D36" s="31">
        <v>4</v>
      </c>
      <c r="E36" s="31">
        <v>5</v>
      </c>
      <c r="F36" s="31">
        <v>6</v>
      </c>
      <c r="G36" s="31">
        <v>3</v>
      </c>
      <c r="H36" s="31">
        <v>7</v>
      </c>
      <c r="I36" s="31">
        <v>4</v>
      </c>
      <c r="J36" s="31">
        <v>5</v>
      </c>
      <c r="K36" s="17">
        <f t="shared" si="23"/>
        <v>45</v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  <v>0</v>
      </c>
      <c r="V36" s="17">
        <f t="shared" si="25"/>
        <v>45</v>
      </c>
      <c r="W36" s="31"/>
      <c r="X36" s="11">
        <f t="shared" si="26"/>
        <v>45</v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 s="6">
        <f>COUNT(B30:B48)</f>
        <v>7</v>
      </c>
      <c r="L49" s="6">
        <f>COUNT(L30:L48)</f>
        <v>4</v>
      </c>
    </row>
  </sheetData>
  <sheetProtection/>
  <conditionalFormatting sqref="B13:V19">
    <cfRule type="expression" priority="4" dxfId="5" stopIfTrue="1">
      <formula>JoA!B13=MAX(JoA!A$13:A$19)</formula>
    </cfRule>
  </conditionalFormatting>
  <conditionalFormatting sqref="B10:V11">
    <cfRule type="expression" priority="5" dxfId="1" stopIfTrue="1">
      <formula>JoA!B10=JoA!B$8</formula>
    </cfRule>
    <cfRule type="expression" priority="6" dxfId="0" stopIfTrue="1">
      <formula>JoA!B10&lt;JoA!B$8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JoA!B30=OFFSET(CoursePar,0,COLUMN()-1)</formula>
    </cfRule>
    <cfRule type="expression" priority="3" dxfId="0" stopIfTrue="1">
      <formula>JoA!B30&lt;OFFSET(CoursePar,0,COLUMN()-1)</formula>
    </cfRule>
  </conditionalFormatting>
  <printOptions/>
  <pageMargins left="0.7" right="0.7" top="0.75" bottom="0.75" header="0.3" footer="0.3"/>
  <pageSetup horizontalDpi="600" verticalDpi="600" orientation="landscape"/>
  <headerFooter alignWithMargins="0">
    <oddFooter>&amp;Lwww.contextures.com&amp;R&amp;D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selection activeCell="C4" sqref="C4"/>
    </sheetView>
  </sheetViews>
  <sheetFormatPr defaultColWidth="11.421875" defaultRowHeight="15"/>
  <cols>
    <col min="2" max="2" width="4.140625" style="0" customWidth="1"/>
    <col min="3" max="3" width="4.421875" style="0" customWidth="1"/>
    <col min="4" max="4" width="4.7109375" style="0" customWidth="1"/>
    <col min="5" max="5" width="4.00390625" style="0" customWidth="1"/>
    <col min="6" max="6" width="4.421875" style="0" customWidth="1"/>
    <col min="7" max="7" width="3.8515625" style="0" customWidth="1"/>
    <col min="8" max="8" width="3.7109375" style="0" customWidth="1"/>
    <col min="9" max="9" width="4.28125" style="0" customWidth="1"/>
    <col min="10" max="10" width="4.00390625" style="0" customWidth="1"/>
    <col min="11" max="11" width="4.421875" style="0" customWidth="1"/>
    <col min="12" max="13" width="4.8515625" style="0" customWidth="1"/>
    <col min="14" max="14" width="4.28125" style="0" customWidth="1"/>
    <col min="15" max="15" width="4.7109375" style="0" customWidth="1"/>
    <col min="16" max="16" width="4.00390625" style="0" customWidth="1"/>
    <col min="17" max="17" width="3.8515625" style="0" customWidth="1"/>
    <col min="18" max="18" width="4.00390625" style="0" customWidth="1"/>
    <col min="19" max="19" width="4.421875" style="0" customWidth="1"/>
    <col min="20" max="20" width="3.8515625" style="0" customWidth="1"/>
    <col min="21" max="21" width="4.00390625" style="0" customWidth="1"/>
    <col min="22" max="22" width="3.71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3" t="s">
        <v>46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>
      <c r="A2" s="6"/>
      <c r="B2" s="18" t="s">
        <v>68</v>
      </c>
      <c r="C2" s="6"/>
      <c r="D2" s="6"/>
      <c r="E2" s="6"/>
      <c r="F2" s="6"/>
      <c r="G2" s="6"/>
      <c r="H2" s="6"/>
      <c r="I2" s="6"/>
      <c r="J2" s="26"/>
      <c r="K2" s="6"/>
      <c r="L2" s="6"/>
      <c r="M2" s="6"/>
      <c r="N2" s="33">
        <v>1</v>
      </c>
      <c r="O2" s="33" t="s">
        <v>44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">
        <v>2</v>
      </c>
      <c r="O3" s="33" t="s">
        <v>45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23" t="s">
        <v>38</v>
      </c>
      <c r="C4" s="24">
        <f>L49+B49</f>
        <v>1</v>
      </c>
      <c r="D4" s="6"/>
      <c r="E4" s="6"/>
      <c r="F4" s="23" t="s">
        <v>39</v>
      </c>
      <c r="G4" s="24">
        <f>MIN(V30:V48)</f>
        <v>68</v>
      </c>
      <c r="H4" s="6"/>
      <c r="I4" s="6"/>
      <c r="J4" s="23" t="s">
        <v>40</v>
      </c>
      <c r="K4" s="24">
        <f>MIN(X30:X48)</f>
        <v>68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6"/>
      <c r="D5" s="6"/>
      <c r="E5" s="6"/>
      <c r="F5" s="23" t="s">
        <v>41</v>
      </c>
      <c r="G5" s="25">
        <f>IF(SUM(V30:V48),AVERAGE(V30:V48),0)</f>
        <v>68</v>
      </c>
      <c r="H5" s="6"/>
      <c r="I5" s="6"/>
      <c r="J5" s="23" t="s">
        <v>42</v>
      </c>
      <c r="K5" s="25">
        <f>IF(SUM(X30:X48),AVERAGE(X30:X48),0)</f>
        <v>68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10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5" t="s">
        <v>10</v>
      </c>
      <c r="L7" s="14" t="s">
        <v>11</v>
      </c>
      <c r="M7" s="14" t="s">
        <v>12</v>
      </c>
      <c r="N7" s="14" t="s">
        <v>13</v>
      </c>
      <c r="O7" s="14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20</v>
      </c>
      <c r="V7" s="15" t="s">
        <v>21</v>
      </c>
      <c r="W7" s="6"/>
      <c r="X7" s="6"/>
      <c r="Y7" s="6"/>
    </row>
    <row r="8" spans="1:25" ht="30">
      <c r="A8" s="12" t="s">
        <v>33</v>
      </c>
      <c r="B8" s="32">
        <v>5</v>
      </c>
      <c r="C8" s="32">
        <v>5</v>
      </c>
      <c r="D8" s="32">
        <v>3</v>
      </c>
      <c r="E8" s="32">
        <v>4</v>
      </c>
      <c r="F8" s="32">
        <v>4</v>
      </c>
      <c r="G8" s="32">
        <v>3</v>
      </c>
      <c r="H8" s="32">
        <v>4</v>
      </c>
      <c r="I8" s="32">
        <v>3</v>
      </c>
      <c r="J8" s="32">
        <v>4</v>
      </c>
      <c r="K8" s="21">
        <f>SUM(B8:J8)</f>
        <v>35</v>
      </c>
      <c r="L8" s="32">
        <v>4</v>
      </c>
      <c r="M8" s="32">
        <v>5</v>
      </c>
      <c r="N8" s="32">
        <v>3</v>
      </c>
      <c r="O8" s="32">
        <v>4</v>
      </c>
      <c r="P8" s="32">
        <v>5</v>
      </c>
      <c r="Q8" s="32">
        <v>3</v>
      </c>
      <c r="R8" s="32">
        <v>4</v>
      </c>
      <c r="S8" s="32">
        <v>3</v>
      </c>
      <c r="T8" s="32">
        <v>4</v>
      </c>
      <c r="U8" s="21">
        <f>SUBTOTAL(9,L8:T8)</f>
        <v>35</v>
      </c>
      <c r="V8" s="21">
        <f>K8+U8</f>
        <v>70</v>
      </c>
      <c r="W8" s="1"/>
      <c r="X8" s="3" t="s">
        <v>24</v>
      </c>
      <c r="Y8" s="1"/>
    </row>
    <row r="9" spans="1:2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">
      <c r="A10" s="12" t="s">
        <v>31</v>
      </c>
      <c r="B10" s="16">
        <f aca="true" t="shared" si="0" ref="B10:J10">MIN(B30:B48)</f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>SUM(B10:J10)</f>
        <v>0</v>
      </c>
      <c r="L10" s="16">
        <f aca="true" t="shared" si="1" ref="L10:T10">MIN(L30:L48)</f>
        <v>6</v>
      </c>
      <c r="M10" s="16">
        <f t="shared" si="1"/>
        <v>11</v>
      </c>
      <c r="N10" s="16">
        <f t="shared" si="1"/>
        <v>7</v>
      </c>
      <c r="O10" s="16">
        <f t="shared" si="1"/>
        <v>8</v>
      </c>
      <c r="P10" s="16">
        <f t="shared" si="1"/>
        <v>7</v>
      </c>
      <c r="Q10" s="16">
        <f t="shared" si="1"/>
        <v>9</v>
      </c>
      <c r="R10" s="16">
        <f t="shared" si="1"/>
        <v>9</v>
      </c>
      <c r="S10" s="16">
        <f t="shared" si="1"/>
        <v>6</v>
      </c>
      <c r="T10" s="16">
        <f t="shared" si="1"/>
        <v>5</v>
      </c>
      <c r="U10" s="16">
        <f>SUM(L10:T10)</f>
        <v>68</v>
      </c>
      <c r="V10" s="13">
        <f>K10+U10</f>
        <v>68</v>
      </c>
      <c r="W10" s="1"/>
      <c r="X10" s="3"/>
      <c r="Y10" s="1"/>
    </row>
    <row r="11" spans="1:25" ht="15">
      <c r="A11" s="9" t="s">
        <v>27</v>
      </c>
      <c r="B11" s="5">
        <f aca="true" t="shared" si="2" ref="B11:J11">IF(SUM(B30:B48),CEILING(AVERAGE(B30:B48),1),0)</f>
        <v>0</v>
      </c>
      <c r="C11" s="5">
        <f t="shared" si="2"/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16">
        <f>SUM(B11:J11)</f>
        <v>0</v>
      </c>
      <c r="L11" s="5">
        <f aca="true" t="shared" si="3" ref="L11:T11">IF(SUM(L30:L48),CEILING(AVERAGE(L30:L48),1),0)</f>
        <v>6</v>
      </c>
      <c r="M11" s="5">
        <f t="shared" si="3"/>
        <v>11</v>
      </c>
      <c r="N11" s="5">
        <f t="shared" si="3"/>
        <v>7</v>
      </c>
      <c r="O11" s="5">
        <f t="shared" si="3"/>
        <v>8</v>
      </c>
      <c r="P11" s="5">
        <f t="shared" si="3"/>
        <v>7</v>
      </c>
      <c r="Q11" s="5">
        <f t="shared" si="3"/>
        <v>9</v>
      </c>
      <c r="R11" s="5">
        <f t="shared" si="3"/>
        <v>9</v>
      </c>
      <c r="S11" s="5">
        <f t="shared" si="3"/>
        <v>6</v>
      </c>
      <c r="T11" s="5">
        <f t="shared" si="3"/>
        <v>5</v>
      </c>
      <c r="U11" s="13">
        <f>SUM(Charlotte!L11:T11)</f>
        <v>47</v>
      </c>
      <c r="V11" s="13">
        <f>K11+U11</f>
        <v>47</v>
      </c>
      <c r="W11" s="1"/>
      <c r="X11" s="7"/>
      <c r="Y11" s="1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3"/>
      <c r="Y12" s="1"/>
    </row>
    <row r="13" spans="1:25" ht="15">
      <c r="A13" s="8" t="s">
        <v>29</v>
      </c>
      <c r="B13" s="5">
        <f aca="true" t="shared" si="4" ref="B13:J13">COUNTIF(B30:B48,"&lt;="&amp;B$8-3)</f>
        <v>0</v>
      </c>
      <c r="C13" s="5">
        <f t="shared" si="4"/>
        <v>0</v>
      </c>
      <c r="D13" s="5">
        <f t="shared" si="4"/>
        <v>0</v>
      </c>
      <c r="E13" s="5">
        <f t="shared" si="4"/>
        <v>0</v>
      </c>
      <c r="F13" s="5">
        <f t="shared" si="4"/>
        <v>0</v>
      </c>
      <c r="G13" s="5">
        <f t="shared" si="4"/>
        <v>0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17">
        <f aca="true" t="shared" si="5" ref="K13:K19">SUM(B13:J13)</f>
        <v>0</v>
      </c>
      <c r="L13" s="5">
        <f aca="true" t="shared" si="6" ref="L13:T13">COUNTIF(L30:L48,"&lt;="&amp;L$8-3)</f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17">
        <f aca="true" t="shared" si="7" ref="U13:U19">SUM(L13:T13)</f>
        <v>0</v>
      </c>
      <c r="V13" s="17">
        <f aca="true" t="shared" si="8" ref="V13:V19">K13+U13</f>
        <v>0</v>
      </c>
      <c r="W13" s="1"/>
      <c r="X13" s="1"/>
      <c r="Y13" s="1"/>
    </row>
    <row r="14" spans="1:25" ht="15">
      <c r="A14" s="9" t="s">
        <v>28</v>
      </c>
      <c r="B14" s="5">
        <f aca="true" t="shared" si="9" ref="B14:J14">COUNTIF(B30:B48,B$8-2)</f>
        <v>0</v>
      </c>
      <c r="C14" s="5">
        <f t="shared" si="9"/>
        <v>0</v>
      </c>
      <c r="D14" s="5">
        <f t="shared" si="9"/>
        <v>0</v>
      </c>
      <c r="E14" s="5">
        <f t="shared" si="9"/>
        <v>0</v>
      </c>
      <c r="F14" s="5">
        <f t="shared" si="9"/>
        <v>0</v>
      </c>
      <c r="G14" s="5">
        <f t="shared" si="9"/>
        <v>0</v>
      </c>
      <c r="H14" s="5">
        <f t="shared" si="9"/>
        <v>0</v>
      </c>
      <c r="I14" s="5">
        <f t="shared" si="9"/>
        <v>0</v>
      </c>
      <c r="J14" s="5">
        <f t="shared" si="9"/>
        <v>0</v>
      </c>
      <c r="K14" s="17">
        <f t="shared" si="5"/>
        <v>0</v>
      </c>
      <c r="L14" s="5">
        <f aca="true" t="shared" si="10" ref="L14:T14">COUNTIF(L30:L48,L$8-2)</f>
        <v>0</v>
      </c>
      <c r="M14" s="5">
        <f t="shared" si="10"/>
        <v>0</v>
      </c>
      <c r="N14" s="5">
        <f t="shared" si="10"/>
        <v>0</v>
      </c>
      <c r="O14" s="5">
        <f t="shared" si="10"/>
        <v>0</v>
      </c>
      <c r="P14" s="5">
        <f t="shared" si="10"/>
        <v>0</v>
      </c>
      <c r="Q14" s="5">
        <f t="shared" si="10"/>
        <v>0</v>
      </c>
      <c r="R14" s="5">
        <f t="shared" si="10"/>
        <v>0</v>
      </c>
      <c r="S14" s="5">
        <f t="shared" si="10"/>
        <v>0</v>
      </c>
      <c r="T14" s="5">
        <f t="shared" si="10"/>
        <v>0</v>
      </c>
      <c r="U14" s="17">
        <f t="shared" si="7"/>
        <v>0</v>
      </c>
      <c r="V14" s="17">
        <f t="shared" si="8"/>
        <v>0</v>
      </c>
      <c r="W14" s="1"/>
      <c r="X14" s="4"/>
      <c r="Y14" s="1"/>
    </row>
    <row r="15" spans="1:25" ht="15">
      <c r="A15" s="9" t="s">
        <v>26</v>
      </c>
      <c r="B15" s="5">
        <f aca="true" t="shared" si="11" ref="B15:J15">COUNTIF(B30:B48,B$8-1)</f>
        <v>0</v>
      </c>
      <c r="C15" s="5">
        <f t="shared" si="11"/>
        <v>0</v>
      </c>
      <c r="D15" s="5">
        <f t="shared" si="11"/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0</v>
      </c>
      <c r="I15" s="5">
        <f t="shared" si="11"/>
        <v>0</v>
      </c>
      <c r="J15" s="5">
        <f t="shared" si="11"/>
        <v>0</v>
      </c>
      <c r="K15" s="17">
        <f t="shared" si="5"/>
        <v>0</v>
      </c>
      <c r="L15" s="5">
        <f aca="true" t="shared" si="12" ref="L15:T15">COUNTIF(L30:L48,L$8-1)</f>
        <v>0</v>
      </c>
      <c r="M15" s="5">
        <f t="shared" si="12"/>
        <v>0</v>
      </c>
      <c r="N15" s="5">
        <f t="shared" si="12"/>
        <v>0</v>
      </c>
      <c r="O15" s="5">
        <f t="shared" si="12"/>
        <v>0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17">
        <f t="shared" si="7"/>
        <v>0</v>
      </c>
      <c r="V15" s="17">
        <f t="shared" si="8"/>
        <v>0</v>
      </c>
      <c r="W15" s="1"/>
      <c r="X15" s="4"/>
      <c r="Y15" s="1"/>
    </row>
    <row r="16" spans="1:25" ht="15">
      <c r="A16" s="9" t="s">
        <v>25</v>
      </c>
      <c r="B16" s="5">
        <f aca="true" t="shared" si="13" ref="B16:J16">COUNTIF(B30:B48,B$8)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17">
        <f>SUM(B16:J16)</f>
        <v>0</v>
      </c>
      <c r="L16" s="5">
        <f aca="true" t="shared" si="14" ref="L16:T16">COUNTIF(L30:L48,L$8)</f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17">
        <f t="shared" si="7"/>
        <v>0</v>
      </c>
      <c r="V16" s="17">
        <f t="shared" si="8"/>
        <v>0</v>
      </c>
      <c r="W16" s="1"/>
      <c r="X16" s="4"/>
      <c r="Y16" s="1"/>
    </row>
    <row r="17" spans="1:25" ht="15">
      <c r="A17" s="8" t="s">
        <v>35</v>
      </c>
      <c r="B17" s="5">
        <f aca="true" t="shared" si="15" ref="B17:J17">COUNTIF(B30:B48,B$8+1)</f>
        <v>0</v>
      </c>
      <c r="C17" s="5">
        <f t="shared" si="15"/>
        <v>0</v>
      </c>
      <c r="D17" s="5">
        <f t="shared" si="15"/>
        <v>0</v>
      </c>
      <c r="E17" s="5">
        <f t="shared" si="15"/>
        <v>0</v>
      </c>
      <c r="F17" s="5">
        <f t="shared" si="15"/>
        <v>0</v>
      </c>
      <c r="G17" s="5">
        <f t="shared" si="15"/>
        <v>0</v>
      </c>
      <c r="H17" s="5">
        <f t="shared" si="15"/>
        <v>0</v>
      </c>
      <c r="I17" s="5">
        <f t="shared" si="15"/>
        <v>0</v>
      </c>
      <c r="J17" s="5">
        <f t="shared" si="15"/>
        <v>0</v>
      </c>
      <c r="K17" s="17">
        <f t="shared" si="5"/>
        <v>0</v>
      </c>
      <c r="L17" s="5">
        <f aca="true" t="shared" si="16" ref="L17:T17">COUNTIF(L30:L48,L$8+1)</f>
        <v>0</v>
      </c>
      <c r="M17" s="5">
        <f t="shared" si="16"/>
        <v>0</v>
      </c>
      <c r="N17" s="5">
        <f t="shared" si="16"/>
        <v>0</v>
      </c>
      <c r="O17" s="5">
        <f t="shared" si="16"/>
        <v>0</v>
      </c>
      <c r="P17" s="5">
        <f t="shared" si="16"/>
        <v>0</v>
      </c>
      <c r="Q17" s="5">
        <f t="shared" si="16"/>
        <v>0</v>
      </c>
      <c r="R17" s="5">
        <f t="shared" si="16"/>
        <v>0</v>
      </c>
      <c r="S17" s="5">
        <f t="shared" si="16"/>
        <v>0</v>
      </c>
      <c r="T17" s="5">
        <f t="shared" si="16"/>
        <v>1</v>
      </c>
      <c r="U17" s="17">
        <f t="shared" si="7"/>
        <v>1</v>
      </c>
      <c r="V17" s="17">
        <f t="shared" si="8"/>
        <v>1</v>
      </c>
      <c r="W17" s="1"/>
      <c r="X17" s="1"/>
      <c r="Y17" s="1"/>
    </row>
    <row r="18" spans="1:25" ht="15">
      <c r="A18" s="8" t="s">
        <v>36</v>
      </c>
      <c r="B18" s="5">
        <f aca="true" t="shared" si="17" ref="B18:J18">COUNTIF(B30:B48,B$8+2)</f>
        <v>0</v>
      </c>
      <c r="C18" s="5">
        <f t="shared" si="17"/>
        <v>0</v>
      </c>
      <c r="D18" s="5">
        <f t="shared" si="17"/>
        <v>0</v>
      </c>
      <c r="E18" s="5">
        <f t="shared" si="17"/>
        <v>0</v>
      </c>
      <c r="F18" s="5">
        <f t="shared" si="17"/>
        <v>0</v>
      </c>
      <c r="G18" s="5">
        <f t="shared" si="17"/>
        <v>0</v>
      </c>
      <c r="H18" s="5">
        <f t="shared" si="17"/>
        <v>0</v>
      </c>
      <c r="I18" s="5">
        <f t="shared" si="17"/>
        <v>0</v>
      </c>
      <c r="J18" s="5">
        <f t="shared" si="17"/>
        <v>0</v>
      </c>
      <c r="K18" s="17">
        <f t="shared" si="5"/>
        <v>0</v>
      </c>
      <c r="L18" s="5">
        <f aca="true" t="shared" si="18" ref="L18:T18">COUNTIF(L30:L48,L$8+2)</f>
        <v>1</v>
      </c>
      <c r="M18" s="5">
        <f t="shared" si="18"/>
        <v>0</v>
      </c>
      <c r="N18" s="5">
        <f t="shared" si="18"/>
        <v>0</v>
      </c>
      <c r="O18" s="5">
        <f t="shared" si="18"/>
        <v>0</v>
      </c>
      <c r="P18" s="5">
        <f t="shared" si="18"/>
        <v>1</v>
      </c>
      <c r="Q18" s="5">
        <f t="shared" si="18"/>
        <v>0</v>
      </c>
      <c r="R18" s="5">
        <f t="shared" si="18"/>
        <v>0</v>
      </c>
      <c r="S18" s="5">
        <f t="shared" si="18"/>
        <v>0</v>
      </c>
      <c r="T18" s="5">
        <f t="shared" si="18"/>
        <v>0</v>
      </c>
      <c r="U18" s="17">
        <f t="shared" si="7"/>
        <v>2</v>
      </c>
      <c r="V18" s="17">
        <f t="shared" si="8"/>
        <v>2</v>
      </c>
      <c r="W18" s="1"/>
      <c r="X18" s="1"/>
      <c r="Y18" s="1"/>
    </row>
    <row r="19" spans="1:25" ht="15">
      <c r="A19" s="8" t="s">
        <v>30</v>
      </c>
      <c r="B19" s="5">
        <f aca="true" t="shared" si="19" ref="B19:J19">COUNTIF(B30:B48,"&gt;="&amp;B$8+3)</f>
        <v>0</v>
      </c>
      <c r="C19" s="5">
        <f t="shared" si="19"/>
        <v>0</v>
      </c>
      <c r="D19" s="5">
        <f t="shared" si="19"/>
        <v>0</v>
      </c>
      <c r="E19" s="5">
        <f t="shared" si="19"/>
        <v>0</v>
      </c>
      <c r="F19" s="5">
        <f t="shared" si="19"/>
        <v>0</v>
      </c>
      <c r="G19" s="5">
        <f t="shared" si="19"/>
        <v>0</v>
      </c>
      <c r="H19" s="5">
        <f t="shared" si="19"/>
        <v>0</v>
      </c>
      <c r="I19" s="5">
        <f t="shared" si="19"/>
        <v>0</v>
      </c>
      <c r="J19" s="5">
        <f t="shared" si="19"/>
        <v>0</v>
      </c>
      <c r="K19" s="17">
        <f t="shared" si="5"/>
        <v>0</v>
      </c>
      <c r="L19" s="5">
        <f aca="true" t="shared" si="20" ref="L19:T19">COUNTIF(L30:L48,"&gt;="&amp;L$8+3)</f>
        <v>0</v>
      </c>
      <c r="M19" s="5">
        <f t="shared" si="20"/>
        <v>1</v>
      </c>
      <c r="N19" s="5">
        <f t="shared" si="20"/>
        <v>1</v>
      </c>
      <c r="O19" s="5">
        <f t="shared" si="20"/>
        <v>1</v>
      </c>
      <c r="P19" s="5">
        <f t="shared" si="20"/>
        <v>0</v>
      </c>
      <c r="Q19" s="5">
        <f t="shared" si="20"/>
        <v>1</v>
      </c>
      <c r="R19" s="5">
        <f t="shared" si="20"/>
        <v>1</v>
      </c>
      <c r="S19" s="5">
        <f t="shared" si="20"/>
        <v>1</v>
      </c>
      <c r="T19" s="5">
        <f t="shared" si="20"/>
        <v>0</v>
      </c>
      <c r="U19" s="17">
        <f t="shared" si="7"/>
        <v>6</v>
      </c>
      <c r="V19" s="17">
        <f t="shared" si="8"/>
        <v>6</v>
      </c>
      <c r="W19" s="1"/>
      <c r="X19" s="1"/>
      <c r="Y19" s="1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8" t="s">
        <v>21</v>
      </c>
      <c r="B21" s="10">
        <f>SUM(B13:B19)</f>
        <v>0</v>
      </c>
      <c r="C21" s="10">
        <f aca="true" t="shared" si="21" ref="C21:K21">SUM(C13:C19)</f>
        <v>0</v>
      </c>
      <c r="D21" s="10">
        <f t="shared" si="21"/>
        <v>0</v>
      </c>
      <c r="E21" s="10">
        <f t="shared" si="21"/>
        <v>0</v>
      </c>
      <c r="F21" s="10">
        <f t="shared" si="21"/>
        <v>0</v>
      </c>
      <c r="G21" s="10">
        <f t="shared" si="21"/>
        <v>0</v>
      </c>
      <c r="H21" s="10">
        <f t="shared" si="21"/>
        <v>0</v>
      </c>
      <c r="I21" s="10">
        <f t="shared" si="21"/>
        <v>0</v>
      </c>
      <c r="J21" s="10">
        <f t="shared" si="21"/>
        <v>0</v>
      </c>
      <c r="K21" s="11">
        <f t="shared" si="21"/>
        <v>0</v>
      </c>
      <c r="L21" s="10">
        <f>SUM(L13:L19)</f>
        <v>1</v>
      </c>
      <c r="M21" s="10">
        <f aca="true" t="shared" si="22" ref="M21:V21">SUM(M13:M19)</f>
        <v>1</v>
      </c>
      <c r="N21" s="10">
        <f t="shared" si="22"/>
        <v>1</v>
      </c>
      <c r="O21" s="10">
        <f t="shared" si="22"/>
        <v>1</v>
      </c>
      <c r="P21" s="10">
        <f t="shared" si="22"/>
        <v>1</v>
      </c>
      <c r="Q21" s="10">
        <f t="shared" si="22"/>
        <v>1</v>
      </c>
      <c r="R21" s="10">
        <f t="shared" si="22"/>
        <v>1</v>
      </c>
      <c r="S21" s="10">
        <f t="shared" si="22"/>
        <v>1</v>
      </c>
      <c r="T21" s="10">
        <f t="shared" si="22"/>
        <v>1</v>
      </c>
      <c r="U21" s="11">
        <f t="shared" si="22"/>
        <v>9</v>
      </c>
      <c r="V21" s="11">
        <f t="shared" si="22"/>
        <v>9</v>
      </c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27"/>
      <c r="D23" s="6" t="s">
        <v>43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19"/>
      <c r="D24" s="6" t="s">
        <v>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20"/>
      <c r="D25" s="6" t="s">
        <v>34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22"/>
      <c r="D26" s="6" t="s">
        <v>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36" t="s">
        <v>0</v>
      </c>
      <c r="B29" s="37" t="s">
        <v>1</v>
      </c>
      <c r="C29" s="37" t="s">
        <v>2</v>
      </c>
      <c r="D29" s="37" t="s">
        <v>3</v>
      </c>
      <c r="E29" s="37" t="s">
        <v>4</v>
      </c>
      <c r="F29" s="37" t="s">
        <v>5</v>
      </c>
      <c r="G29" s="37" t="s">
        <v>6</v>
      </c>
      <c r="H29" s="37" t="s">
        <v>7</v>
      </c>
      <c r="I29" s="37" t="s">
        <v>8</v>
      </c>
      <c r="J29" s="37" t="s">
        <v>9</v>
      </c>
      <c r="K29" s="37" t="s">
        <v>10</v>
      </c>
      <c r="L29" s="37" t="s">
        <v>11</v>
      </c>
      <c r="M29" s="37" t="s">
        <v>12</v>
      </c>
      <c r="N29" s="37" t="s">
        <v>13</v>
      </c>
      <c r="O29" s="37" t="s">
        <v>14</v>
      </c>
      <c r="P29" s="37" t="s">
        <v>15</v>
      </c>
      <c r="Q29" s="37" t="s">
        <v>16</v>
      </c>
      <c r="R29" s="37" t="s">
        <v>17</v>
      </c>
      <c r="S29" s="37" t="s">
        <v>18</v>
      </c>
      <c r="T29" s="37" t="s">
        <v>19</v>
      </c>
      <c r="U29" s="37" t="s">
        <v>20</v>
      </c>
      <c r="V29" s="37" t="s">
        <v>21</v>
      </c>
      <c r="W29" s="37" t="s">
        <v>22</v>
      </c>
      <c r="X29" s="37" t="s">
        <v>23</v>
      </c>
      <c r="Y29" s="38" t="s">
        <v>47</v>
      </c>
    </row>
    <row r="30" spans="1:25" ht="15">
      <c r="A30" s="28">
        <v>42707</v>
      </c>
      <c r="B30" s="29"/>
      <c r="C30" s="29"/>
      <c r="D30" s="29"/>
      <c r="E30" s="29"/>
      <c r="F30" s="29"/>
      <c r="G30" s="29"/>
      <c r="H30" s="29"/>
      <c r="I30" s="29"/>
      <c r="J30" s="29"/>
      <c r="K30" s="17">
        <f aca="true" t="shared" si="23" ref="K30:K48">IF($A30="","",SUM(B30:J30))</f>
        <v>0</v>
      </c>
      <c r="L30" s="29">
        <v>6</v>
      </c>
      <c r="M30" s="29">
        <v>11</v>
      </c>
      <c r="N30" s="29">
        <v>7</v>
      </c>
      <c r="O30" s="29">
        <v>8</v>
      </c>
      <c r="P30" s="29">
        <v>7</v>
      </c>
      <c r="Q30" s="29">
        <v>9</v>
      </c>
      <c r="R30" s="29">
        <v>9</v>
      </c>
      <c r="S30" s="29">
        <v>6</v>
      </c>
      <c r="T30" s="29">
        <v>5</v>
      </c>
      <c r="U30" s="17">
        <f aca="true" t="shared" si="24" ref="U30:U48">IF($A30="","",SUM(L30:T30))</f>
        <v>68</v>
      </c>
      <c r="V30" s="17">
        <f aca="true" t="shared" si="25" ref="V30:V48">IF($A30="","",K30+U30)</f>
        <v>68</v>
      </c>
      <c r="W30" s="29"/>
      <c r="X30" s="11">
        <f aca="true" t="shared" si="26" ref="X30:X48">IF($A30="","",V30-W30)</f>
        <v>68</v>
      </c>
      <c r="Y30" s="34"/>
    </row>
    <row r="31" spans="1:25" ht="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17">
        <f t="shared" si="23"/>
      </c>
      <c r="L31" s="29"/>
      <c r="M31" s="29"/>
      <c r="N31" s="29"/>
      <c r="O31" s="29"/>
      <c r="P31" s="29"/>
      <c r="Q31" s="29"/>
      <c r="R31" s="29"/>
      <c r="S31" s="29"/>
      <c r="T31" s="29"/>
      <c r="U31" s="17">
        <f t="shared" si="24"/>
      </c>
      <c r="V31" s="17">
        <f t="shared" si="25"/>
      </c>
      <c r="W31" s="29"/>
      <c r="X31" s="11">
        <f t="shared" si="26"/>
      </c>
      <c r="Y31" s="34"/>
    </row>
    <row r="32" spans="1:25" ht="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17">
        <f t="shared" si="23"/>
      </c>
      <c r="L32" s="29"/>
      <c r="M32" s="29"/>
      <c r="N32" s="29"/>
      <c r="O32" s="29"/>
      <c r="P32" s="29"/>
      <c r="Q32" s="29"/>
      <c r="R32" s="29"/>
      <c r="S32" s="29"/>
      <c r="T32" s="29"/>
      <c r="U32" s="17">
        <f t="shared" si="24"/>
      </c>
      <c r="V32" s="17">
        <f t="shared" si="25"/>
      </c>
      <c r="W32" s="29"/>
      <c r="X32" s="11">
        <f t="shared" si="26"/>
      </c>
      <c r="Y32" s="34"/>
    </row>
    <row r="33" spans="1:25" ht="13.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17">
        <f t="shared" si="23"/>
      </c>
      <c r="L33" s="29"/>
      <c r="M33" s="29"/>
      <c r="N33" s="29"/>
      <c r="O33" s="29"/>
      <c r="P33" s="29"/>
      <c r="Q33" s="29"/>
      <c r="R33" s="29"/>
      <c r="S33" s="29"/>
      <c r="T33" s="29"/>
      <c r="U33" s="17">
        <f t="shared" si="24"/>
      </c>
      <c r="V33" s="17">
        <f t="shared" si="25"/>
      </c>
      <c r="W33" s="29"/>
      <c r="X33" s="11">
        <f t="shared" si="26"/>
      </c>
      <c r="Y33" s="34"/>
    </row>
    <row r="34" spans="1:25" ht="13.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17">
        <f t="shared" si="23"/>
      </c>
      <c r="L34" s="31"/>
      <c r="M34" s="31"/>
      <c r="N34" s="31"/>
      <c r="O34" s="31"/>
      <c r="P34" s="31"/>
      <c r="Q34" s="31"/>
      <c r="R34" s="31"/>
      <c r="S34" s="31"/>
      <c r="T34" s="31"/>
      <c r="U34" s="17">
        <f t="shared" si="24"/>
      </c>
      <c r="V34" s="17">
        <f t="shared" si="25"/>
      </c>
      <c r="W34" s="31"/>
      <c r="X34" s="11">
        <f t="shared" si="26"/>
      </c>
      <c r="Y34" s="34"/>
    </row>
    <row r="35" spans="1:25" ht="13.5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17">
        <f t="shared" si="23"/>
      </c>
      <c r="L35" s="31"/>
      <c r="M35" s="31"/>
      <c r="N35" s="31"/>
      <c r="O35" s="31"/>
      <c r="P35" s="31"/>
      <c r="Q35" s="31"/>
      <c r="R35" s="31"/>
      <c r="S35" s="31"/>
      <c r="T35" s="31"/>
      <c r="U35" s="17">
        <f t="shared" si="24"/>
      </c>
      <c r="V35" s="17">
        <f t="shared" si="25"/>
      </c>
      <c r="W35" s="31"/>
      <c r="X35" s="11">
        <f t="shared" si="26"/>
      </c>
      <c r="Y35" s="34"/>
    </row>
    <row r="36" spans="1:25" ht="13.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17">
        <f t="shared" si="23"/>
      </c>
      <c r="L36" s="31"/>
      <c r="M36" s="31"/>
      <c r="N36" s="31"/>
      <c r="O36" s="31"/>
      <c r="P36" s="31"/>
      <c r="Q36" s="31"/>
      <c r="R36" s="31"/>
      <c r="S36" s="31"/>
      <c r="T36" s="31"/>
      <c r="U36" s="17">
        <f t="shared" si="24"/>
      </c>
      <c r="V36" s="17">
        <f t="shared" si="25"/>
      </c>
      <c r="W36" s="31"/>
      <c r="X36" s="11">
        <f t="shared" si="26"/>
      </c>
      <c r="Y36" s="34"/>
    </row>
    <row r="37" spans="1:25" ht="13.5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17">
        <f t="shared" si="23"/>
      </c>
      <c r="L37" s="31"/>
      <c r="M37" s="31"/>
      <c r="N37" s="31"/>
      <c r="O37" s="31"/>
      <c r="P37" s="31"/>
      <c r="Q37" s="31"/>
      <c r="R37" s="31"/>
      <c r="S37" s="31"/>
      <c r="T37" s="31"/>
      <c r="U37" s="17">
        <f t="shared" si="24"/>
      </c>
      <c r="V37" s="17">
        <f t="shared" si="25"/>
      </c>
      <c r="W37" s="31"/>
      <c r="X37" s="11">
        <f t="shared" si="26"/>
      </c>
      <c r="Y37" s="34"/>
    </row>
    <row r="38" spans="1:25" ht="13.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17">
        <f t="shared" si="23"/>
      </c>
      <c r="L38" s="31"/>
      <c r="M38" s="31"/>
      <c r="N38" s="31"/>
      <c r="O38" s="31"/>
      <c r="P38" s="31"/>
      <c r="Q38" s="31"/>
      <c r="R38" s="31"/>
      <c r="S38" s="31"/>
      <c r="T38" s="31"/>
      <c r="U38" s="17">
        <f t="shared" si="24"/>
      </c>
      <c r="V38" s="17">
        <f t="shared" si="25"/>
      </c>
      <c r="W38" s="31"/>
      <c r="X38" s="11">
        <f t="shared" si="26"/>
      </c>
      <c r="Y38" s="34"/>
    </row>
    <row r="39" spans="1:25" ht="13.5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17">
        <f t="shared" si="23"/>
      </c>
      <c r="L39" s="31"/>
      <c r="M39" s="31"/>
      <c r="N39" s="31"/>
      <c r="O39" s="31"/>
      <c r="P39" s="31"/>
      <c r="Q39" s="31"/>
      <c r="R39" s="31"/>
      <c r="S39" s="31"/>
      <c r="T39" s="31"/>
      <c r="U39" s="17">
        <f t="shared" si="24"/>
      </c>
      <c r="V39" s="17">
        <f t="shared" si="25"/>
      </c>
      <c r="W39" s="31"/>
      <c r="X39" s="11">
        <f t="shared" si="26"/>
      </c>
      <c r="Y39" s="34"/>
    </row>
    <row r="40" spans="1:25" ht="13.5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17">
        <f t="shared" si="23"/>
      </c>
      <c r="L40" s="31"/>
      <c r="M40" s="31"/>
      <c r="N40" s="31"/>
      <c r="O40" s="31"/>
      <c r="P40" s="31"/>
      <c r="Q40" s="31"/>
      <c r="R40" s="31"/>
      <c r="S40" s="31"/>
      <c r="T40" s="31"/>
      <c r="U40" s="17">
        <f t="shared" si="24"/>
      </c>
      <c r="V40" s="17">
        <f t="shared" si="25"/>
      </c>
      <c r="W40" s="31"/>
      <c r="X40" s="11">
        <f t="shared" si="26"/>
      </c>
      <c r="Y40" s="34"/>
    </row>
    <row r="41" spans="1:25" ht="13.5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17">
        <f t="shared" si="23"/>
      </c>
      <c r="L41" s="31"/>
      <c r="M41" s="31"/>
      <c r="N41" s="31"/>
      <c r="O41" s="31"/>
      <c r="P41" s="31"/>
      <c r="Q41" s="31"/>
      <c r="R41" s="31"/>
      <c r="S41" s="31"/>
      <c r="T41" s="31"/>
      <c r="U41" s="17">
        <f t="shared" si="24"/>
      </c>
      <c r="V41" s="17">
        <f t="shared" si="25"/>
      </c>
      <c r="W41" s="31"/>
      <c r="X41" s="11">
        <f t="shared" si="26"/>
      </c>
      <c r="Y41" s="34"/>
    </row>
    <row r="42" spans="1:25" ht="13.5">
      <c r="A42" s="28"/>
      <c r="B42" s="31"/>
      <c r="C42" s="31"/>
      <c r="D42" s="31"/>
      <c r="E42" s="31"/>
      <c r="F42" s="31"/>
      <c r="G42" s="31"/>
      <c r="H42" s="31"/>
      <c r="I42" s="31"/>
      <c r="J42" s="31"/>
      <c r="K42" s="17">
        <f t="shared" si="23"/>
      </c>
      <c r="L42" s="31"/>
      <c r="M42" s="31"/>
      <c r="N42" s="31"/>
      <c r="O42" s="31"/>
      <c r="P42" s="31"/>
      <c r="Q42" s="31"/>
      <c r="R42" s="31"/>
      <c r="S42" s="31"/>
      <c r="T42" s="31"/>
      <c r="U42" s="17">
        <f t="shared" si="24"/>
      </c>
      <c r="V42" s="17">
        <f t="shared" si="25"/>
      </c>
      <c r="W42" s="31"/>
      <c r="X42" s="11">
        <f t="shared" si="26"/>
      </c>
      <c r="Y42" s="34"/>
    </row>
    <row r="43" spans="1:25" ht="13.5">
      <c r="A43" s="28"/>
      <c r="B43" s="31"/>
      <c r="C43" s="31"/>
      <c r="D43" s="31"/>
      <c r="E43" s="31"/>
      <c r="F43" s="31"/>
      <c r="G43" s="31"/>
      <c r="H43" s="31"/>
      <c r="I43" s="31"/>
      <c r="J43" s="31"/>
      <c r="K43" s="17">
        <f t="shared" si="23"/>
      </c>
      <c r="L43" s="31"/>
      <c r="M43" s="31"/>
      <c r="N43" s="31"/>
      <c r="O43" s="31"/>
      <c r="P43" s="31"/>
      <c r="Q43" s="31"/>
      <c r="R43" s="31"/>
      <c r="S43" s="31"/>
      <c r="T43" s="31"/>
      <c r="U43" s="17">
        <f t="shared" si="24"/>
      </c>
      <c r="V43" s="17">
        <f t="shared" si="25"/>
      </c>
      <c r="W43" s="31"/>
      <c r="X43" s="11">
        <f t="shared" si="26"/>
      </c>
      <c r="Y43" s="34"/>
    </row>
    <row r="44" spans="1:25" ht="13.5">
      <c r="A44" s="28"/>
      <c r="B44" s="31"/>
      <c r="C44" s="31"/>
      <c r="D44" s="31"/>
      <c r="E44" s="31"/>
      <c r="F44" s="31"/>
      <c r="G44" s="31"/>
      <c r="H44" s="31"/>
      <c r="I44" s="31"/>
      <c r="J44" s="31"/>
      <c r="K44" s="17">
        <f t="shared" si="23"/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24"/>
      </c>
      <c r="V44" s="17">
        <f t="shared" si="25"/>
      </c>
      <c r="W44" s="31"/>
      <c r="X44" s="11">
        <f t="shared" si="26"/>
      </c>
      <c r="Y44" s="34"/>
    </row>
    <row r="45" spans="1:25" ht="13.5">
      <c r="A45" s="28"/>
      <c r="B45" s="31"/>
      <c r="C45" s="31"/>
      <c r="D45" s="31"/>
      <c r="E45" s="31"/>
      <c r="F45" s="31"/>
      <c r="G45" s="31"/>
      <c r="H45" s="31"/>
      <c r="I45" s="31"/>
      <c r="J45" s="31"/>
      <c r="K45" s="17">
        <f t="shared" si="23"/>
      </c>
      <c r="L45" s="31"/>
      <c r="M45" s="31"/>
      <c r="N45" s="31"/>
      <c r="O45" s="31"/>
      <c r="P45" s="31"/>
      <c r="Q45" s="31"/>
      <c r="R45" s="31"/>
      <c r="S45" s="31"/>
      <c r="T45" s="31"/>
      <c r="U45" s="17">
        <f t="shared" si="24"/>
      </c>
      <c r="V45" s="17">
        <f t="shared" si="25"/>
      </c>
      <c r="W45" s="31"/>
      <c r="X45" s="11">
        <f t="shared" si="26"/>
      </c>
      <c r="Y45" s="34"/>
    </row>
    <row r="46" spans="1:25" ht="13.5">
      <c r="A46" s="28"/>
      <c r="B46" s="31"/>
      <c r="C46" s="31"/>
      <c r="D46" s="31"/>
      <c r="E46" s="31"/>
      <c r="F46" s="31"/>
      <c r="G46" s="31"/>
      <c r="H46" s="31"/>
      <c r="I46" s="31"/>
      <c r="J46" s="31"/>
      <c r="K46" s="17">
        <f t="shared" si="23"/>
      </c>
      <c r="L46" s="31"/>
      <c r="M46" s="31"/>
      <c r="N46" s="31"/>
      <c r="O46" s="31"/>
      <c r="P46" s="31"/>
      <c r="Q46" s="31"/>
      <c r="R46" s="31"/>
      <c r="S46" s="31"/>
      <c r="T46" s="31"/>
      <c r="U46" s="17">
        <f t="shared" si="24"/>
      </c>
      <c r="V46" s="17">
        <f t="shared" si="25"/>
      </c>
      <c r="W46" s="31"/>
      <c r="X46" s="11">
        <f t="shared" si="26"/>
      </c>
      <c r="Y46" s="34"/>
    </row>
    <row r="47" spans="1:25" ht="13.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17">
        <f t="shared" si="23"/>
      </c>
      <c r="L47" s="31"/>
      <c r="M47" s="31"/>
      <c r="N47" s="31"/>
      <c r="O47" s="31"/>
      <c r="P47" s="31"/>
      <c r="Q47" s="31"/>
      <c r="R47" s="31"/>
      <c r="S47" s="31"/>
      <c r="T47" s="31"/>
      <c r="U47" s="17">
        <f t="shared" si="24"/>
      </c>
      <c r="V47" s="17">
        <f t="shared" si="25"/>
      </c>
      <c r="W47" s="31"/>
      <c r="X47" s="11">
        <f t="shared" si="26"/>
      </c>
      <c r="Y47" s="34"/>
    </row>
    <row r="48" spans="1:2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17">
        <f t="shared" si="23"/>
      </c>
      <c r="L48" s="31"/>
      <c r="M48" s="31"/>
      <c r="N48" s="31"/>
      <c r="O48" s="31"/>
      <c r="P48" s="31"/>
      <c r="Q48" s="31"/>
      <c r="R48" s="31"/>
      <c r="S48" s="31"/>
      <c r="T48" s="31"/>
      <c r="U48" s="17">
        <f t="shared" si="24"/>
      </c>
      <c r="V48" s="17">
        <f t="shared" si="25"/>
      </c>
      <c r="W48" s="31"/>
      <c r="X48" s="11">
        <f t="shared" si="26"/>
      </c>
      <c r="Y48" s="34"/>
    </row>
    <row r="49" spans="2:12" ht="13.5">
      <c r="B49">
        <f>COUNT(B30:B48)</f>
        <v>0</v>
      </c>
      <c r="L49">
        <f>COUNT(L30:L48)</f>
        <v>1</v>
      </c>
    </row>
  </sheetData>
  <sheetProtection/>
  <conditionalFormatting sqref="B13:V19">
    <cfRule type="expression" priority="4" dxfId="5" stopIfTrue="1">
      <formula>JoT!B13=MAX(JoT!A$13:A$19)</formula>
    </cfRule>
  </conditionalFormatting>
  <conditionalFormatting sqref="B10:V11">
    <cfRule type="expression" priority="5" dxfId="1" stopIfTrue="1">
      <formula>JoT!B10=JoT!B$8</formula>
    </cfRule>
    <cfRule type="expression" priority="6" dxfId="0" stopIfTrue="1">
      <formula>JoT!B10&lt;JoT!B$8</formula>
    </cfRule>
  </conditionalFormatting>
  <conditionalFormatting sqref="B30:V48">
    <cfRule type="cellIs" priority="1" dxfId="2" operator="equal" stopIfTrue="1">
      <formula>0</formula>
    </cfRule>
    <cfRule type="expression" priority="2" dxfId="1" stopIfTrue="1">
      <formula>JoT!B30=OFFSET(CoursePar,0,COLUMN()-1)</formula>
    </cfRule>
    <cfRule type="expression" priority="3" dxfId="0" stopIfTrue="1">
      <formula>JoT!B30&lt;OFFSET(CoursePar,0,COLUMN()-1)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Contextures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Dalgleish</dc:creator>
  <cp:keywords/>
  <dc:description/>
  <cp:lastModifiedBy>Celine Graciet</cp:lastModifiedBy>
  <cp:lastPrinted>2010-04-25T04:21:13Z</cp:lastPrinted>
  <dcterms:created xsi:type="dcterms:W3CDTF">2010-04-23T16:20:16Z</dcterms:created>
  <dcterms:modified xsi:type="dcterms:W3CDTF">2017-02-09T03:31:46Z</dcterms:modified>
  <cp:category/>
  <cp:version/>
  <cp:contentType/>
  <cp:contentStatus/>
</cp:coreProperties>
</file>